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9" activeTab="0"/>
  </bookViews>
  <sheets>
    <sheet name="ZałNr1do opisówki" sheetId="1" r:id="rId1"/>
    <sheet name="Arkusz2" sheetId="2" r:id="rId2"/>
    <sheet name="Arkusz3" sheetId="3" r:id="rId3"/>
  </sheets>
  <definedNames>
    <definedName name="Excel_BuiltIn_Print_Area_1_1" localSheetId="0">'ZałNr1do opisówki'!$A$2:$M$505</definedName>
    <definedName name="Excel_BuiltIn_Print_Area_1_1">#REF!</definedName>
    <definedName name="Excel_BuiltIn_Print_Area_1_1_1" localSheetId="0">#REF!</definedName>
    <definedName name="Excel_BuiltIn_Print_Area_1_1_1">#REF!</definedName>
    <definedName name="_xlnm.Print_Area" localSheetId="0">'ZałNr1do opisówki'!$A$2:$M$505</definedName>
  </definedNames>
  <calcPr fullCalcOnLoad="1"/>
</workbook>
</file>

<file path=xl/sharedStrings.xml><?xml version="1.0" encoding="utf-8"?>
<sst xmlns="http://schemas.openxmlformats.org/spreadsheetml/2006/main" count="699" uniqueCount="278">
  <si>
    <t>Załącznik Nr 1</t>
  </si>
  <si>
    <t>Informacja z wykonania budżetu miasta Lipna na dzień 31.12.2007 roku</t>
  </si>
  <si>
    <t>Lp.</t>
  </si>
  <si>
    <t>Dz.</t>
  </si>
  <si>
    <t>Rozdz.</t>
  </si>
  <si>
    <t>§</t>
  </si>
  <si>
    <t>Wyszczególnienie</t>
  </si>
  <si>
    <t>Dochody</t>
  </si>
  <si>
    <t>Wydatki</t>
  </si>
  <si>
    <t>Plan</t>
  </si>
  <si>
    <t>Wykonanie</t>
  </si>
  <si>
    <t>Wskaźnik %</t>
  </si>
  <si>
    <t>Wykonanie 31.12.2007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</si>
  <si>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</si>
  <si>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</si>
  <si>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</si>
  <si>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</si>
  <si>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</si>
  <si>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</si>
  <si>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</si>
  <si>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</si>
  <si>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</si>
  <si>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</si>
  <si>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</si>
  <si>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I.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</si>
  <si>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</si>
  <si>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</si>
  <si>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</si>
  <si>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</si>
  <si>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</si>
  <si>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</si>
  <si>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</si>
  <si>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dotacje celowe otrzymane z budżetu państwa na realizację zadań bieżących z zakresu administracji rządowej oraz innych zadań zaleconych gminie (związkom gmin) ustawami</t>
  </si>
  <si>
    <t>świadczenia społeczne</t>
  </si>
  <si>
    <t>zakup usług pozostałych</t>
  </si>
  <si>
    <t>II.</t>
  </si>
  <si>
    <t xml:space="preserve">600 </t>
  </si>
  <si>
    <t>Transport i łączność</t>
  </si>
  <si>
    <t xml:space="preserve">60095 </t>
  </si>
  <si>
    <t>wynagrodzenia bezosobowe</t>
  </si>
  <si>
    <t>zakup materiałów i wyposażenia</t>
  </si>
  <si>
    <t>zakup usług remontowych</t>
  </si>
  <si>
    <t>wydatki inwestycyjne jednostek budżetowych</t>
  </si>
  <si>
    <t>III.</t>
  </si>
  <si>
    <t>Gospodarka mieszkaniowa</t>
  </si>
  <si>
    <t>Gospodarka gruntami i nieruchomościami</t>
  </si>
  <si>
    <t>wynagrodzenie bezosobowe</t>
  </si>
  <si>
    <t>różne opłaty i składki</t>
  </si>
  <si>
    <t>podatek towarów i usług (vat)</t>
  </si>
  <si>
    <t>kary i odszkodowania wypłacane na rzecz osób fizycznych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</si>
  <si>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</si>
  <si>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</si>
  <si>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</si>
  <si>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</si>
  <si>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</si>
  <si>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</si>
  <si>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0840</t>
  </si>
  <si>
    <t>wpływy ze sprzedaży wyrobów i składników majątkowych</t>
  </si>
  <si>
    <t>0920</t>
  </si>
  <si>
    <t>pozostałe odsetki</t>
  </si>
  <si>
    <t>IV.</t>
  </si>
  <si>
    <t>Działalność usługowa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</si>
  <si>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</si>
  <si>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</si>
  <si>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</si>
  <si>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</si>
  <si>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</si>
  <si>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Cmentarze</t>
  </si>
  <si>
    <t>0830</t>
  </si>
  <si>
    <t>wpływy z usług</t>
  </si>
  <si>
    <t>0970</t>
  </si>
  <si>
    <t>wpływy z różnych dochodów</t>
  </si>
  <si>
    <t>dotacje celowe otrzymane z budżetu państwa na zadanie bieżące realizowane przez gminę na podstawie porozumień z organami administracji rządowej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</si>
  <si>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</si>
  <si>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</si>
  <si>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</si>
  <si>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</si>
  <si>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</si>
  <si>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</si>
  <si>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</si>
  <si>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</si>
  <si>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</si>
  <si>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</si>
  <si>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</si>
  <si>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</si>
  <si>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</si>
  <si>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</si>
  <si>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</si>
  <si>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</si>
  <si>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</si>
  <si>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</si>
  <si>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</si>
  <si>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</si>
  <si>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</si>
  <si>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</si>
  <si>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</si>
  <si>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</si>
  <si>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V.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</si>
  <si>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</si>
  <si>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</si>
  <si>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</si>
  <si>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</si>
  <si>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</si>
  <si>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</si>
  <si>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</si>
  <si>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 xml:space="preserve">4440 </t>
  </si>
  <si>
    <t>4580</t>
  </si>
  <si>
    <t>4610</t>
  </si>
  <si>
    <t>Koszty postępowania sądowego i prokuratorskiego</t>
  </si>
  <si>
    <t xml:space="preserve">6060 </t>
  </si>
  <si>
    <t>wydatki na zakupy inwestycyjne jednostek budżetowych</t>
  </si>
  <si>
    <t>0690</t>
  </si>
  <si>
    <t>wpływy z różnych opłat</t>
  </si>
  <si>
    <t>VI.</t>
  </si>
  <si>
    <t>Urzędy naczelnych organów władzy państwowej, kontroli i ochrony prawa oraz sądownictwa</t>
  </si>
  <si>
    <t>Urzędy naczelnych organów władzy państwowej, kontroli i ochrony prawa</t>
  </si>
  <si>
    <t>Wybory do Sejmu i Senatu</t>
  </si>
  <si>
    <t>VII</t>
  </si>
  <si>
    <t>Bezpieczeństwo publiczne i ochrona przeciwpożarowa</t>
  </si>
  <si>
    <t>Ochotnicze straże pożarne</t>
  </si>
  <si>
    <t>Zakup usług zdrowotnych</t>
  </si>
  <si>
    <t>Obrona cywilna</t>
  </si>
  <si>
    <t>środki na dofinansowanie własnych zadań bieżących gmin (związków gmin), powiatów (związków powiatów), samorządów województw, pozyskane z innych źródeł</t>
  </si>
  <si>
    <t>VIII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</si>
  <si>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</si>
  <si>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</si>
  <si>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</si>
  <si>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</si>
  <si>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</si>
  <si>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</si>
  <si>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</si>
  <si>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</si>
  <si>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</si>
  <si>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</si>
  <si>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</si>
  <si>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</si>
  <si>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</si>
  <si>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</si>
  <si>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</si>
  <si>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</si>
  <si>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</si>
  <si>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</si>
  <si>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</si>
  <si>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</si>
  <si>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</si>
  <si>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</si>
  <si>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</si>
  <si>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</si>
  <si>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</si>
  <si>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</si>
  <si>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</si>
  <si>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</si>
  <si>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</si>
  <si>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</si>
  <si>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</si>
  <si>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</si>
  <si>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</si>
  <si>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</si>
  <si>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</si>
  <si>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</si>
  <si>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</si>
  <si>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</si>
  <si>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</si>
  <si>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</si>
  <si>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niepodatkowych należności budżetowych</t>
  </si>
  <si>
    <t>IX.</t>
  </si>
  <si>
    <t>Obsługa długu publicznego</t>
  </si>
  <si>
    <t>Obsługa papierów wartościowych, kredytów i pożyczek jednostek samorządu terytorialnego</t>
  </si>
  <si>
    <t>8010</t>
  </si>
  <si>
    <t>rozliczenia z bankami związane z obsługą długu publicznego</t>
  </si>
  <si>
    <t>8070</t>
  </si>
  <si>
    <t>odsetki i dyskonto od krajowych skarbowych papierów wartościowych oraz od krajowych pożyczek i kredytów</t>
  </si>
  <si>
    <t>X.</t>
  </si>
  <si>
    <t>Różne rozliczenia</t>
  </si>
  <si>
    <t>Część oświatowa subwencji ogólnej dla jednostek samorządu terytorialnego</t>
  </si>
  <si>
    <t>2920</t>
  </si>
  <si>
    <t>subwencje ogólne z budżetu państwa</t>
  </si>
  <si>
    <t>Uzupełnienie subwencji ogólnej dla jednostek samorządu terytorialnego</t>
  </si>
  <si>
    <t>2750</t>
  </si>
  <si>
    <t>Środki na uzupełnienie dochodów gmin</t>
  </si>
  <si>
    <t>Część wyrównawcza subwencji ogólnej dla gmin</t>
  </si>
  <si>
    <t>Rezerwy ogólne i celowe</t>
  </si>
  <si>
    <t>4810</t>
  </si>
  <si>
    <t xml:space="preserve">rezerwy </t>
  </si>
  <si>
    <t>Część równoważąca subwencji ogólnej dla gmin</t>
  </si>
  <si>
    <t>XI</t>
  </si>
  <si>
    <t>Oświata i wychowanie</t>
  </si>
  <si>
    <t>Szkoły podstawowe</t>
  </si>
  <si>
    <t xml:space="preserve">2030 </t>
  </si>
  <si>
    <t>dotacje celowe przekazane z budżetu państwa na realizację własnych zadań bieżących gmin</t>
  </si>
  <si>
    <t>2705</t>
  </si>
  <si>
    <t>dotacje z funduszy celowych dla sektora finansów publicznych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</si>
  <si>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</si>
  <si>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</si>
  <si>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</si>
  <si>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</si>
  <si>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</si>
  <si>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</si>
  <si>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</si>
  <si>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</si>
  <si>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</si>
  <si>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</si>
  <si>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</si>
  <si>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</si>
  <si>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</si>
  <si>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</si>
  <si>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Opłata z tytułu zakupu usług telekomunikacyjnych telefonii stacjonarnej</t>
  </si>
  <si>
    <t>Gimnazja</t>
  </si>
  <si>
    <t xml:space="preserve">2540 </t>
  </si>
  <si>
    <t>dotacja podmiotowa z budżetu dla niepublicznej szkoły lub innej niepublicznej placówki oświatowo-wychowawczej</t>
  </si>
  <si>
    <t>Dowożenie uczniów do szkół</t>
  </si>
  <si>
    <t>Dokształcanie i doskonalenie nauczycieli</t>
  </si>
  <si>
    <t>wynagrodzenia osobowe</t>
  </si>
  <si>
    <t>XII</t>
  </si>
  <si>
    <t>Ochrona zdrowia</t>
  </si>
  <si>
    <t>Przeciwdziałanie alkoholizmowi</t>
  </si>
  <si>
    <t>zakup środków żywności</t>
  </si>
  <si>
    <t>2010</t>
  </si>
  <si>
    <t>XIII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</si>
  <si>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</si>
  <si>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</si>
  <si>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</si>
  <si>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</si>
  <si>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</si>
  <si>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</si>
  <si>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</si>
  <si>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</si>
  <si>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</si>
  <si>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Dodatki mieszkaniowe</t>
  </si>
  <si>
    <t>Ośrodki pomocy społecznej</t>
  </si>
  <si>
    <t>4140</t>
  </si>
  <si>
    <t>Opłata z tytułu zakupu usług telekomunikacyjnych telefonii komórkowej</t>
  </si>
  <si>
    <t>Usługi opiekuńcze i specjalistyczne usługi opiekuńcze</t>
  </si>
  <si>
    <t>2030</t>
  </si>
  <si>
    <t>XIV</t>
  </si>
  <si>
    <t>Edukacyjna opieka wychowawcza</t>
  </si>
  <si>
    <t>Świetlice szkolne</t>
  </si>
  <si>
    <t>Pomoc materialna dla ucznia</t>
  </si>
  <si>
    <t>stypendia oraz inne formy pomocy dla uczniów</t>
  </si>
  <si>
    <t>Inne formy pomocy dla uczniów</t>
  </si>
  <si>
    <t>XV</t>
  </si>
  <si>
    <t>Gospodarka komunalna i ochrona środowiska</t>
  </si>
  <si>
    <t>Gospodarka odpadami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</si>
  <si>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</si>
  <si>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Oświetlenie ulic, placów i dróg</t>
  </si>
  <si>
    <t xml:space="preserve">wpływy ze sprzedaży </t>
  </si>
  <si>
    <t>2650</t>
  </si>
  <si>
    <t>dotacja przedmiotowa z budżetu otrzymana przez zakład budżetowy</t>
  </si>
  <si>
    <t>Dotacje celowe z budżetu na finansowanie lub dofinansowanie kosztów realizacji inwestycji i zakupów inwestycyjnych zakładów budżetowych</t>
  </si>
  <si>
    <t>XVI</t>
  </si>
  <si>
    <t>Kultura i ochrona dziedzictwa narodowego</t>
  </si>
  <si>
    <t>Domy i ośrodki kultury, świetlice i kluby</t>
  </si>
  <si>
    <t>2020</t>
  </si>
  <si>
    <t>dotacje celowe otrzymane z budżetu państwa na zadania bieżące  realizowane przez gminę na podstawie porozumień z organami administracji rządowej</t>
  </si>
  <si>
    <t>2330</t>
  </si>
  <si>
    <t>Dotacje celowe otrzymane od samorządu województwa na zadania bieżące realizowane na podstawie porozumień (umów) między jednostkami samorządu terytorialnego</t>
  </si>
  <si>
    <t>nagrody i wydatki osobowe nie zaliczone do wynagrodzeń</t>
  </si>
  <si>
    <t>Ochrona zabytków i opieka nad zabytkami</t>
  </si>
  <si>
    <t>Dotacje celowe otrzymane z budżetu przez użytkówników zabytków niebędących jednostkami budżetowymi na finansowanie i dofinansowanie prac remontowych i konserwatorskich przy tych zabytkach</t>
  </si>
  <si>
    <t>Dotacje celowe z budżetu na finansowanie lub dofinansowanie prac remontowych i konserwatorskich obiektów zabytkowych przekazane jednostkom niezalicznym do sektora finansó publicznych przy tych zabytkach</t>
  </si>
  <si>
    <t>XVII</t>
  </si>
  <si>
    <t>Kultura fizyczna i sport</t>
  </si>
  <si>
    <t>dotacja celowa z budżetu na finansowanie lub dofinansowanie zadań zleconych do realizacji stowarzyszeniom</t>
  </si>
  <si>
    <t>Razem</t>
  </si>
  <si>
    <t>§ 2010</t>
  </si>
  <si>
    <t>§ 2030</t>
  </si>
  <si>
    <t>§ 2020</t>
  </si>
  <si>
    <t>§ 2330</t>
  </si>
  <si>
    <t>§ 6290</t>
  </si>
  <si>
    <t>§ 2705</t>
  </si>
  <si>
    <t>§ 2707</t>
  </si>
  <si>
    <t>§2730</t>
  </si>
  <si>
    <t>Subwencje</t>
  </si>
  <si>
    <t>Udziały</t>
  </si>
  <si>
    <t>Własne w tym:</t>
  </si>
  <si>
    <t>Z majątku §047,075,077,084,092,083,097,236</t>
  </si>
  <si>
    <t>podat.i opł.§069,031,032,033,034,050,091,036,037,043,041,045,048,035</t>
  </si>
  <si>
    <t>UM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</si>
</sst>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 wrapText="1"/>
    </xf>
    <xf numFmtId="10" fontId="7" fillId="33" borderId="1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0" fontId="7" fillId="34" borderId="10" xfId="0" applyNumberFormat="1" applyFont="1" applyFill="1" applyBorder="1" applyAlignment="1">
      <alignment horizontal="right" vertical="center" wrapText="1"/>
    </xf>
    <xf numFmtId="10" fontId="2" fillId="34" borderId="10" xfId="0" applyNumberFormat="1" applyFont="1" applyFill="1" applyBorder="1" applyAlignment="1">
      <alignment horizontal="right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10" fontId="12" fillId="33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vertical="center" wrapText="1"/>
    </xf>
    <xf numFmtId="10" fontId="7" fillId="34" borderId="11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0" fontId="2" fillId="34" borderId="11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vertical="center" wrapText="1"/>
    </xf>
    <xf numFmtId="10" fontId="13" fillId="33" borderId="10" xfId="0" applyNumberFormat="1" applyFont="1" applyFill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vertical="center" wrapText="1"/>
    </xf>
    <xf numFmtId="10" fontId="9" fillId="35" borderId="14" xfId="0" applyNumberFormat="1" applyFont="1" applyFill="1" applyBorder="1" applyAlignment="1">
      <alignment horizontal="right" vertical="center" wrapText="1"/>
    </xf>
    <xf numFmtId="4" fontId="9" fillId="35" borderId="14" xfId="0" applyNumberFormat="1" applyFont="1" applyFill="1" applyBorder="1" applyAlignment="1">
      <alignment horizontal="right" vertical="center" wrapText="1"/>
    </xf>
    <xf numFmtId="10" fontId="9" fillId="35" borderId="15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43" fontId="0" fillId="0" borderId="0" xfId="0" applyNumberFormat="1" applyFont="1" applyAlignment="1">
      <alignment/>
    </xf>
    <xf numFmtId="4" fontId="12" fillId="36" borderId="10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zoomScale="130" zoomScaleNormal="130" zoomScalePageLayoutView="0" workbookViewId="0" topLeftCell="A1">
      <pane xSplit="5" ySplit="6" topLeftCell="J50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M505"/>
    </sheetView>
  </sheetViews>
  <sheetFormatPr defaultColWidth="8.8515625" defaultRowHeight="12.75"/>
  <cols>
    <col min="1" max="1" width="5.28125" style="0" customWidth="1"/>
    <col min="2" max="2" width="5.421875" style="0" customWidth="1"/>
    <col min="3" max="3" width="7.28125" style="0" customWidth="1"/>
    <col min="4" max="4" width="5.57421875" style="0" customWidth="1"/>
    <col min="5" max="5" width="40.00390625" style="0" customWidth="1"/>
    <col min="6" max="6" width="16.00390625" style="0" customWidth="1"/>
    <col min="7" max="8" width="0" style="0" hidden="1" customWidth="1"/>
    <col min="9" max="9" width="17.28125" style="0" customWidth="1"/>
    <col min="10" max="10" width="10.7109375" style="0" customWidth="1"/>
    <col min="11" max="11" width="16.421875" style="0" customWidth="1"/>
    <col min="12" max="12" width="17.8515625" style="0" customWidth="1"/>
    <col min="13" max="13" width="11.28125" style="0" customWidth="1"/>
  </cols>
  <sheetData>
    <row r="1" spans="1:13" s="8" customFormat="1" ht="14.25">
      <c r="A1" s="1"/>
      <c r="B1" s="2"/>
      <c r="C1" s="3"/>
      <c r="D1" s="3"/>
      <c r="E1" s="4"/>
      <c r="F1" s="5"/>
      <c r="G1" s="5"/>
      <c r="H1" s="6"/>
      <c r="I1" s="6"/>
      <c r="J1" s="6"/>
      <c r="K1" s="7" t="s">
        <v>0</v>
      </c>
      <c r="L1" s="7"/>
      <c r="M1" s="7"/>
    </row>
    <row r="2" spans="1:13" s="8" customFormat="1" ht="57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8" customFormat="1" ht="15" thickBot="1">
      <c r="A3" s="1"/>
      <c r="B3" s="2"/>
      <c r="C3" s="3"/>
      <c r="D3" s="3"/>
      <c r="E3" s="4"/>
      <c r="F3" s="5"/>
      <c r="G3" s="5"/>
      <c r="H3" s="6"/>
      <c r="I3" s="6"/>
      <c r="J3" s="6"/>
      <c r="K3" s="5"/>
      <c r="L3" s="5"/>
      <c r="M3" s="9"/>
    </row>
    <row r="4" spans="1:13" s="8" customFormat="1" ht="34.5" customHeight="1" thickBot="1" thickTop="1">
      <c r="A4" s="133" t="s">
        <v>2</v>
      </c>
      <c r="B4" s="134" t="s">
        <v>3</v>
      </c>
      <c r="C4" s="135" t="s">
        <v>4</v>
      </c>
      <c r="D4" s="135" t="s">
        <v>5</v>
      </c>
      <c r="E4" s="136" t="s">
        <v>6</v>
      </c>
      <c r="F4" s="137" t="s">
        <v>7</v>
      </c>
      <c r="G4" s="137"/>
      <c r="H4" s="137"/>
      <c r="I4" s="137"/>
      <c r="J4" s="137"/>
      <c r="K4" s="129" t="s">
        <v>8</v>
      </c>
      <c r="L4" s="130"/>
      <c r="M4" s="131"/>
    </row>
    <row r="5" spans="1:13" s="8" customFormat="1" ht="57" customHeight="1" thickTop="1">
      <c r="A5" s="133"/>
      <c r="B5" s="134"/>
      <c r="C5" s="135"/>
      <c r="D5" s="135"/>
      <c r="E5" s="136"/>
      <c r="F5" s="10" t="s">
        <v>9</v>
      </c>
      <c r="G5" s="10" t="s">
        <v>10</v>
      </c>
      <c r="H5" s="11" t="s">
        <v>11</v>
      </c>
      <c r="I5" s="10" t="s">
        <v>12</v>
      </c>
      <c r="J5" s="11" t="s">
        <v>11</v>
      </c>
      <c r="K5" s="10" t="s">
        <v>9</v>
      </c>
      <c r="L5" s="10" t="s">
        <v>12</v>
      </c>
      <c r="M5" s="12" t="s">
        <v>11</v>
      </c>
    </row>
    <row r="6" spans="1:13" s="8" customFormat="1" ht="12.75">
      <c r="A6" s="13" t="s">
        <v>13</v>
      </c>
      <c r="B6" s="14" t="s">
        <v>14</v>
      </c>
      <c r="C6" s="14" t="s">
        <v>15</v>
      </c>
      <c r="D6" s="14" t="s">
        <v>16</v>
      </c>
      <c r="E6" s="15" t="s">
        <v>17</v>
      </c>
      <c r="F6" s="16" t="s">
        <v>18</v>
      </c>
      <c r="G6" s="16" t="s">
        <v>19</v>
      </c>
      <c r="H6" s="17" t="s">
        <v>20</v>
      </c>
      <c r="I6" s="16" t="s">
        <v>19</v>
      </c>
      <c r="J6" s="17" t="s">
        <v>20</v>
      </c>
      <c r="K6" s="16" t="s">
        <v>21</v>
      </c>
      <c r="L6" s="16" t="s">
        <v>22</v>
      </c>
      <c r="M6" s="18" t="s">
        <v>23</v>
      </c>
    </row>
    <row r="7" spans="1:13" s="1" customFormat="1" ht="31.5" customHeight="1">
      <c r="A7" s="19" t="s">
        <v>24</v>
      </c>
      <c r="B7" s="20" t="s">
        <v>25</v>
      </c>
      <c r="C7" s="21"/>
      <c r="D7" s="21"/>
      <c r="E7" s="22" t="s">
        <v>26</v>
      </c>
      <c r="F7" s="23">
        <f>SUM(F8:F10)</f>
        <v>1469</v>
      </c>
      <c r="G7" s="24"/>
      <c r="H7" s="25"/>
      <c r="I7" s="23">
        <f>SUM(I8:I10)</f>
        <v>1468.2</v>
      </c>
      <c r="J7" s="26">
        <f>I7/F7</f>
        <v>0.9994554118447924</v>
      </c>
      <c r="K7" s="23">
        <f>SUM(K8+K10)</f>
        <v>2049</v>
      </c>
      <c r="L7" s="23">
        <f>SUM(L8+L10)</f>
        <v>1989.2</v>
      </c>
      <c r="M7" s="27">
        <f>L7/K7</f>
        <v>0.9708150317227916</v>
      </c>
    </row>
    <row r="8" spans="1:13" s="8" customFormat="1" ht="19.5" customHeight="1">
      <c r="A8" s="28"/>
      <c r="B8" s="29"/>
      <c r="C8" s="30" t="s">
        <v>27</v>
      </c>
      <c r="D8" s="31"/>
      <c r="E8" s="32" t="s">
        <v>28</v>
      </c>
      <c r="F8" s="33"/>
      <c r="G8" s="33"/>
      <c r="H8" s="34"/>
      <c r="I8" s="33"/>
      <c r="J8" s="35"/>
      <c r="K8" s="36">
        <f>SUM(K9)</f>
        <v>580</v>
      </c>
      <c r="L8" s="37">
        <f>SUM(L9)</f>
        <v>521</v>
      </c>
      <c r="M8" s="38">
        <f>L8/K8</f>
        <v>0.8982758620689655</v>
      </c>
    </row>
    <row r="9" spans="1:13" s="8" customFormat="1" ht="28.5" customHeight="1">
      <c r="A9" s="39"/>
      <c r="B9" s="40"/>
      <c r="C9" s="41"/>
      <c r="D9" s="41">
        <v>2850</v>
      </c>
      <c r="E9" s="42" t="s">
        <v>29</v>
      </c>
      <c r="F9" s="43"/>
      <c r="G9" s="43"/>
      <c r="H9" s="44"/>
      <c r="I9" s="43"/>
      <c r="J9" s="45"/>
      <c r="K9" s="46">
        <v>580</v>
      </c>
      <c r="L9" s="47">
        <v>521</v>
      </c>
      <c r="M9" s="48">
        <f>L9/K9</f>
        <v>0.8982758620689655</v>
      </c>
    </row>
    <row r="10" spans="1:13" s="8" customFormat="1" ht="28.5" customHeight="1">
      <c r="A10" s="28"/>
      <c r="B10" s="49"/>
      <c r="C10" s="50" t="s">
        <v>30</v>
      </c>
      <c r="D10" s="50"/>
      <c r="E10" s="32" t="s">
        <v>31</v>
      </c>
      <c r="F10" s="33">
        <f>SUM(F11)</f>
        <v>1469</v>
      </c>
      <c r="G10" s="33">
        <f>SUM(G11)</f>
        <v>0</v>
      </c>
      <c r="H10" s="33">
        <f>SUM(H11)</f>
        <v>0</v>
      </c>
      <c r="I10" s="33">
        <f>SUM(I11)</f>
        <v>1468.2</v>
      </c>
      <c r="J10" s="51">
        <f>I10/F10</f>
        <v>0.9994554118447924</v>
      </c>
      <c r="K10" s="36">
        <f>SUM(K12:K13)</f>
        <v>1469</v>
      </c>
      <c r="L10" s="36">
        <f>SUM(L12:L13)</f>
        <v>1468.2</v>
      </c>
      <c r="M10" s="38">
        <f>L10/K10</f>
        <v>0.9994554118447924</v>
      </c>
    </row>
    <row r="11" spans="1:13" s="8" customFormat="1" ht="45" customHeight="1">
      <c r="A11" s="39"/>
      <c r="B11" s="40"/>
      <c r="C11" s="41"/>
      <c r="D11" s="41">
        <v>2010</v>
      </c>
      <c r="E11" s="42" t="s">
        <v>32</v>
      </c>
      <c r="F11" s="43">
        <v>1469</v>
      </c>
      <c r="G11" s="43"/>
      <c r="H11" s="44"/>
      <c r="I11" s="43">
        <v>1468.2</v>
      </c>
      <c r="J11" s="52">
        <f>I11/F11</f>
        <v>0.9994554118447924</v>
      </c>
      <c r="K11" s="46"/>
      <c r="L11" s="47"/>
      <c r="M11" s="48"/>
    </row>
    <row r="12" spans="1:13" s="8" customFormat="1" ht="19.5" customHeight="1">
      <c r="A12" s="39"/>
      <c r="B12" s="40"/>
      <c r="C12" s="41"/>
      <c r="D12" s="41">
        <v>3110</v>
      </c>
      <c r="E12" s="42" t="s">
        <v>33</v>
      </c>
      <c r="F12" s="43"/>
      <c r="G12" s="43"/>
      <c r="H12" s="44"/>
      <c r="I12" s="43"/>
      <c r="J12" s="52"/>
      <c r="K12" s="46">
        <v>1440</v>
      </c>
      <c r="L12" s="47">
        <v>1439.41</v>
      </c>
      <c r="M12" s="48">
        <f>L12/K12</f>
        <v>0.9995902777777779</v>
      </c>
    </row>
    <row r="13" spans="1:13" s="8" customFormat="1" ht="21.75" customHeight="1">
      <c r="A13" s="39"/>
      <c r="B13" s="40"/>
      <c r="C13" s="41"/>
      <c r="D13" s="41">
        <v>4300</v>
      </c>
      <c r="E13" s="42" t="s">
        <v>34</v>
      </c>
      <c r="F13" s="43"/>
      <c r="G13" s="43"/>
      <c r="H13" s="44"/>
      <c r="I13" s="43"/>
      <c r="J13" s="52"/>
      <c r="K13" s="46">
        <v>29</v>
      </c>
      <c r="L13" s="47">
        <v>28.79</v>
      </c>
      <c r="M13" s="48">
        <f>L13/K13</f>
        <v>0.9927586206896551</v>
      </c>
    </row>
    <row r="14" spans="1:14" s="1" customFormat="1" ht="25.5" customHeight="1">
      <c r="A14" s="19" t="s">
        <v>35</v>
      </c>
      <c r="B14" s="20" t="s">
        <v>36</v>
      </c>
      <c r="C14" s="53"/>
      <c r="D14" s="53"/>
      <c r="E14" s="22" t="s">
        <v>37</v>
      </c>
      <c r="F14" s="24">
        <f>SUM(F15)</f>
        <v>0</v>
      </c>
      <c r="G14" s="24">
        <f>SUM(G15)</f>
        <v>0</v>
      </c>
      <c r="H14" s="24">
        <f>SUM(H15)</f>
        <v>0</v>
      </c>
      <c r="I14" s="24">
        <f>SUM(I15)</f>
        <v>0</v>
      </c>
      <c r="J14" s="54"/>
      <c r="K14" s="23">
        <f>SUM(K15)</f>
        <v>803000</v>
      </c>
      <c r="L14" s="23">
        <f>SUM(L15)</f>
        <v>344812.46</v>
      </c>
      <c r="M14" s="27">
        <f>L14/K14</f>
        <v>0.42940530510585306</v>
      </c>
      <c r="N14" s="55"/>
    </row>
    <row r="15" spans="1:13" s="8" customFormat="1" ht="19.5" customHeight="1">
      <c r="A15" s="28"/>
      <c r="B15" s="49"/>
      <c r="C15" s="30" t="s">
        <v>38</v>
      </c>
      <c r="D15" s="50"/>
      <c r="E15" s="32" t="s">
        <v>31</v>
      </c>
      <c r="F15" s="33">
        <f>SUM(F16:F20)</f>
        <v>0</v>
      </c>
      <c r="G15" s="33">
        <f>SUM(G16:G20)</f>
        <v>0</v>
      </c>
      <c r="H15" s="33">
        <f>SUM(H16:H20)</f>
        <v>0</v>
      </c>
      <c r="I15" s="33">
        <f>SUM(I16:I20)</f>
        <v>0</v>
      </c>
      <c r="J15" s="35"/>
      <c r="K15" s="36">
        <f>SUM(K16:K20)</f>
        <v>803000</v>
      </c>
      <c r="L15" s="36">
        <f>SUM(L16:L20)</f>
        <v>344812.46</v>
      </c>
      <c r="M15" s="38">
        <f>L15/K15</f>
        <v>0.42940530510585306</v>
      </c>
    </row>
    <row r="16" spans="1:13" s="8" customFormat="1" ht="19.5" customHeight="1">
      <c r="A16" s="28"/>
      <c r="B16" s="49"/>
      <c r="C16" s="30"/>
      <c r="D16" s="41">
        <v>4170</v>
      </c>
      <c r="E16" s="42" t="s">
        <v>39</v>
      </c>
      <c r="F16" s="43"/>
      <c r="G16" s="43"/>
      <c r="H16" s="44"/>
      <c r="I16" s="43"/>
      <c r="J16" s="45"/>
      <c r="K16" s="46">
        <v>2233</v>
      </c>
      <c r="L16" s="46">
        <v>2232.5</v>
      </c>
      <c r="M16" s="48">
        <f>L16/K16</f>
        <v>0.9997760859829825</v>
      </c>
    </row>
    <row r="17" spans="1:13" s="8" customFormat="1" ht="19.5" customHeight="1">
      <c r="A17" s="39"/>
      <c r="B17" s="40"/>
      <c r="C17" s="41"/>
      <c r="D17" s="41">
        <v>4210</v>
      </c>
      <c r="E17" s="42" t="s">
        <v>40</v>
      </c>
      <c r="F17" s="43"/>
      <c r="G17" s="43"/>
      <c r="H17" s="44"/>
      <c r="I17" s="43"/>
      <c r="J17" s="45"/>
      <c r="K17" s="46">
        <v>97000</v>
      </c>
      <c r="L17" s="47">
        <v>72939.05</v>
      </c>
      <c r="M17" s="48">
        <f aca="true" t="shared" si="0" ref="M17:M27">L17/K17</f>
        <v>0.751948969072165</v>
      </c>
    </row>
    <row r="18" spans="1:13" s="8" customFormat="1" ht="19.5" customHeight="1">
      <c r="A18" s="39"/>
      <c r="B18" s="40"/>
      <c r="C18" s="41"/>
      <c r="D18" s="41">
        <v>4270</v>
      </c>
      <c r="E18" s="42" t="s">
        <v>41</v>
      </c>
      <c r="F18" s="43"/>
      <c r="G18" s="43"/>
      <c r="H18" s="44"/>
      <c r="I18" s="43"/>
      <c r="J18" s="45"/>
      <c r="K18" s="46">
        <v>587767</v>
      </c>
      <c r="L18" s="47">
        <v>255867.57</v>
      </c>
      <c r="M18" s="48">
        <f t="shared" si="0"/>
        <v>0.4353214283891406</v>
      </c>
    </row>
    <row r="19" spans="1:13" s="8" customFormat="1" ht="19.5" customHeight="1">
      <c r="A19" s="39"/>
      <c r="B19" s="40"/>
      <c r="C19" s="41"/>
      <c r="D19" s="41">
        <v>4300</v>
      </c>
      <c r="E19" s="42" t="s">
        <v>34</v>
      </c>
      <c r="F19" s="43"/>
      <c r="G19" s="43"/>
      <c r="H19" s="44"/>
      <c r="I19" s="43"/>
      <c r="J19" s="45"/>
      <c r="K19" s="46">
        <v>16000</v>
      </c>
      <c r="L19" s="47">
        <v>13773.34</v>
      </c>
      <c r="M19" s="48">
        <f t="shared" si="0"/>
        <v>0.8608337500000001</v>
      </c>
    </row>
    <row r="20" spans="1:13" s="8" customFormat="1" ht="19.5" customHeight="1">
      <c r="A20" s="39"/>
      <c r="B20" s="40"/>
      <c r="C20" s="41"/>
      <c r="D20" s="41">
        <v>6050</v>
      </c>
      <c r="E20" s="42" t="s">
        <v>42</v>
      </c>
      <c r="F20" s="43"/>
      <c r="G20" s="43"/>
      <c r="H20" s="44"/>
      <c r="I20" s="43"/>
      <c r="J20" s="45"/>
      <c r="K20" s="46">
        <v>100000</v>
      </c>
      <c r="L20" s="47">
        <v>0</v>
      </c>
      <c r="M20" s="48">
        <f t="shared" si="0"/>
        <v>0</v>
      </c>
    </row>
    <row r="21" spans="1:14" s="1" customFormat="1" ht="26.25" customHeight="1">
      <c r="A21" s="19" t="s">
        <v>43</v>
      </c>
      <c r="B21" s="53">
        <v>700</v>
      </c>
      <c r="C21" s="53"/>
      <c r="D21" s="53"/>
      <c r="E21" s="22" t="s">
        <v>44</v>
      </c>
      <c r="F21" s="24">
        <f>SUM(F22)</f>
        <v>494000</v>
      </c>
      <c r="G21" s="24">
        <f>SUM(G22)</f>
        <v>89558</v>
      </c>
      <c r="H21" s="25">
        <f>G21/F21</f>
        <v>0.1812914979757085</v>
      </c>
      <c r="I21" s="24">
        <f>SUM(I22)</f>
        <v>323717.41000000003</v>
      </c>
      <c r="J21" s="26">
        <f>I21/F21</f>
        <v>0.6552984008097167</v>
      </c>
      <c r="K21" s="23">
        <f>SUM(K22)</f>
        <v>117732</v>
      </c>
      <c r="L21" s="23">
        <f>SUM(L22)</f>
        <v>51111.97</v>
      </c>
      <c r="M21" s="27">
        <f t="shared" si="0"/>
        <v>0.4341382971494581</v>
      </c>
      <c r="N21" s="55"/>
    </row>
    <row r="22" spans="1:13" s="8" customFormat="1" ht="19.5" customHeight="1">
      <c r="A22" s="56"/>
      <c r="B22" s="57"/>
      <c r="C22" s="58">
        <v>70005</v>
      </c>
      <c r="D22" s="58"/>
      <c r="E22" s="59" t="s">
        <v>45</v>
      </c>
      <c r="F22" s="60">
        <f>SUM(F23:F32)</f>
        <v>494000</v>
      </c>
      <c r="G22" s="60">
        <f>SUM(G23:G32)</f>
        <v>89558</v>
      </c>
      <c r="H22" s="61">
        <f>G22/F22</f>
        <v>0.1812914979757085</v>
      </c>
      <c r="I22" s="60">
        <f>SUM(I23:I32)</f>
        <v>323717.41000000003</v>
      </c>
      <c r="J22" s="51">
        <f>I22/F22</f>
        <v>0.6552984008097167</v>
      </c>
      <c r="K22" s="36">
        <f>SUM(K23:K32)</f>
        <v>117732</v>
      </c>
      <c r="L22" s="36">
        <f>SUM(L23:L32)</f>
        <v>51111.97</v>
      </c>
      <c r="M22" s="62">
        <f t="shared" si="0"/>
        <v>0.4341382971494581</v>
      </c>
    </row>
    <row r="23" spans="1:13" s="8" customFormat="1" ht="19.5" customHeight="1">
      <c r="A23" s="39"/>
      <c r="B23" s="40"/>
      <c r="C23" s="41"/>
      <c r="D23" s="41">
        <v>4170</v>
      </c>
      <c r="E23" s="63" t="s">
        <v>46</v>
      </c>
      <c r="F23" s="47"/>
      <c r="G23" s="43"/>
      <c r="H23" s="44"/>
      <c r="I23" s="47"/>
      <c r="J23" s="52"/>
      <c r="K23" s="46">
        <v>27000</v>
      </c>
      <c r="L23" s="47">
        <v>17004</v>
      </c>
      <c r="M23" s="48">
        <f t="shared" si="0"/>
        <v>0.6297777777777778</v>
      </c>
    </row>
    <row r="24" spans="1:13" s="8" customFormat="1" ht="19.5" customHeight="1">
      <c r="A24" s="39"/>
      <c r="B24" s="40"/>
      <c r="C24" s="41"/>
      <c r="D24" s="41">
        <v>4300</v>
      </c>
      <c r="E24" s="42" t="s">
        <v>34</v>
      </c>
      <c r="F24" s="47"/>
      <c r="G24" s="43"/>
      <c r="H24" s="44"/>
      <c r="I24" s="47"/>
      <c r="J24" s="52"/>
      <c r="K24" s="46">
        <v>27000</v>
      </c>
      <c r="L24" s="47">
        <v>25380.79</v>
      </c>
      <c r="M24" s="48">
        <f t="shared" si="0"/>
        <v>0.9400292592592593</v>
      </c>
    </row>
    <row r="25" spans="1:14" s="8" customFormat="1" ht="19.5" customHeight="1">
      <c r="A25" s="56"/>
      <c r="B25" s="57"/>
      <c r="C25" s="58"/>
      <c r="D25" s="64">
        <v>4430</v>
      </c>
      <c r="E25" s="65" t="s">
        <v>47</v>
      </c>
      <c r="F25" s="60"/>
      <c r="G25" s="60"/>
      <c r="H25" s="61"/>
      <c r="I25" s="60"/>
      <c r="J25" s="52"/>
      <c r="K25" s="46">
        <v>8607</v>
      </c>
      <c r="L25" s="46">
        <v>946.35</v>
      </c>
      <c r="M25" s="66">
        <f t="shared" si="0"/>
        <v>0.10995120250958522</v>
      </c>
      <c r="N25" s="67"/>
    </row>
    <row r="26" spans="1:13" s="8" customFormat="1" ht="19.5" customHeight="1">
      <c r="A26" s="39"/>
      <c r="B26" s="40"/>
      <c r="C26" s="41"/>
      <c r="D26" s="41">
        <v>4530</v>
      </c>
      <c r="E26" s="42" t="s">
        <v>48</v>
      </c>
      <c r="F26" s="43"/>
      <c r="G26" s="43"/>
      <c r="H26" s="44"/>
      <c r="I26" s="43"/>
      <c r="J26" s="52"/>
      <c r="K26" s="46">
        <v>45000</v>
      </c>
      <c r="L26" s="128">
        <v>2740.83</v>
      </c>
      <c r="M26" s="66">
        <f t="shared" si="0"/>
        <v>0.060907333333333334</v>
      </c>
    </row>
    <row r="27" spans="1:13" s="8" customFormat="1" ht="26.25" customHeight="1">
      <c r="A27" s="39"/>
      <c r="B27" s="40"/>
      <c r="C27" s="41"/>
      <c r="D27" s="41">
        <v>4590</v>
      </c>
      <c r="E27" s="42" t="s">
        <v>49</v>
      </c>
      <c r="F27" s="43"/>
      <c r="G27" s="43"/>
      <c r="H27" s="44"/>
      <c r="I27" s="43"/>
      <c r="J27" s="52"/>
      <c r="K27" s="46">
        <v>10125</v>
      </c>
      <c r="L27" s="47">
        <v>5040</v>
      </c>
      <c r="M27" s="66">
        <f t="shared" si="0"/>
        <v>0.49777777777777776</v>
      </c>
    </row>
    <row r="28" spans="1:13" s="8" customFormat="1" ht="25.5" customHeight="1">
      <c r="A28" s="39"/>
      <c r="B28" s="40"/>
      <c r="C28" s="41"/>
      <c r="D28" s="68" t="s">
        <v>50</v>
      </c>
      <c r="E28" s="42" t="s">
        <v>51</v>
      </c>
      <c r="F28" s="43">
        <v>40000</v>
      </c>
      <c r="G28" s="43">
        <v>37302</v>
      </c>
      <c r="H28" s="44">
        <f>G28/F28</f>
        <v>0.93255</v>
      </c>
      <c r="I28" s="43">
        <v>26120.95</v>
      </c>
      <c r="J28" s="52">
        <f aca="true" t="shared" si="1" ref="J28:J33">I28/F28</f>
        <v>0.65302375</v>
      </c>
      <c r="K28" s="46"/>
      <c r="L28" s="47"/>
      <c r="M28" s="48"/>
    </row>
    <row r="29" spans="1:13" s="8" customFormat="1" ht="64.5" customHeight="1">
      <c r="A29" s="39"/>
      <c r="B29" s="40"/>
      <c r="C29" s="41"/>
      <c r="D29" s="68" t="s">
        <v>52</v>
      </c>
      <c r="E29" s="42" t="s">
        <v>53</v>
      </c>
      <c r="F29" s="43">
        <v>90000</v>
      </c>
      <c r="G29" s="43">
        <v>48858</v>
      </c>
      <c r="H29" s="44">
        <f>G29/F29</f>
        <v>0.5428666666666667</v>
      </c>
      <c r="I29" s="43">
        <v>83962.72</v>
      </c>
      <c r="J29" s="52">
        <f t="shared" si="1"/>
        <v>0.9329191111111111</v>
      </c>
      <c r="K29" s="46"/>
      <c r="L29" s="47"/>
      <c r="M29" s="48"/>
    </row>
    <row r="30" spans="1:13" s="8" customFormat="1" ht="45" customHeight="1">
      <c r="A30" s="39"/>
      <c r="B30" s="40"/>
      <c r="C30" s="41"/>
      <c r="D30" s="68" t="s">
        <v>54</v>
      </c>
      <c r="E30" s="42" t="s">
        <v>55</v>
      </c>
      <c r="F30" s="43">
        <v>150000</v>
      </c>
      <c r="G30" s="43"/>
      <c r="H30" s="44"/>
      <c r="I30" s="43">
        <v>211753.79</v>
      </c>
      <c r="J30" s="52">
        <f t="shared" si="1"/>
        <v>1.4116919333333333</v>
      </c>
      <c r="K30" s="46"/>
      <c r="L30" s="47"/>
      <c r="M30" s="48"/>
    </row>
    <row r="31" spans="1:13" s="8" customFormat="1" ht="25.5" customHeight="1">
      <c r="A31" s="39"/>
      <c r="B31" s="40"/>
      <c r="C31" s="41"/>
      <c r="D31" s="68" t="s">
        <v>56</v>
      </c>
      <c r="E31" s="42" t="s">
        <v>57</v>
      </c>
      <c r="F31" s="43">
        <v>210000</v>
      </c>
      <c r="G31" s="43"/>
      <c r="H31" s="44"/>
      <c r="I31" s="43">
        <v>0</v>
      </c>
      <c r="J31" s="52">
        <f t="shared" si="1"/>
        <v>0</v>
      </c>
      <c r="K31" s="46"/>
      <c r="L31" s="47"/>
      <c r="M31" s="48"/>
    </row>
    <row r="32" spans="1:13" s="8" customFormat="1" ht="19.5" customHeight="1">
      <c r="A32" s="39"/>
      <c r="B32" s="40"/>
      <c r="C32" s="41"/>
      <c r="D32" s="68" t="s">
        <v>58</v>
      </c>
      <c r="E32" s="42" t="s">
        <v>59</v>
      </c>
      <c r="F32" s="43">
        <v>4000</v>
      </c>
      <c r="G32" s="43">
        <v>3398</v>
      </c>
      <c r="H32" s="44">
        <f>G32/F32</f>
        <v>0.8495</v>
      </c>
      <c r="I32" s="43">
        <v>1879.95</v>
      </c>
      <c r="J32" s="52">
        <f t="shared" si="1"/>
        <v>0.4699875</v>
      </c>
      <c r="K32" s="46"/>
      <c r="L32" s="47"/>
      <c r="M32" s="48"/>
    </row>
    <row r="33" spans="1:13" s="69" customFormat="1" ht="29.25" customHeight="1">
      <c r="A33" s="19" t="s">
        <v>60</v>
      </c>
      <c r="B33" s="53">
        <v>710</v>
      </c>
      <c r="C33" s="53"/>
      <c r="D33" s="20"/>
      <c r="E33" s="22" t="s">
        <v>61</v>
      </c>
      <c r="F33" s="24">
        <f>SUM(F34+F38+F40)</f>
        <v>43000</v>
      </c>
      <c r="G33" s="24">
        <f>SUM(G40)</f>
        <v>2000</v>
      </c>
      <c r="H33" s="25">
        <f>G33/F33</f>
        <v>0.046511627906976744</v>
      </c>
      <c r="I33" s="24">
        <f>SUM(I34+I38+I40)</f>
        <v>44553.3</v>
      </c>
      <c r="J33" s="26">
        <f t="shared" si="1"/>
        <v>1.0361232558139535</v>
      </c>
      <c r="K33" s="23">
        <f>SUM(K34+K38+K40)</f>
        <v>351538</v>
      </c>
      <c r="L33" s="23">
        <f>SUM(L34+L38+L40)</f>
        <v>196459.27999999997</v>
      </c>
      <c r="M33" s="27">
        <f aca="true" t="shared" si="2" ref="M33:M40">L33/K33</f>
        <v>0.5588564536408581</v>
      </c>
    </row>
    <row r="34" spans="1:13" s="8" customFormat="1" ht="19.5" customHeight="1">
      <c r="A34" s="28"/>
      <c r="B34" s="49"/>
      <c r="C34" s="50">
        <v>71004</v>
      </c>
      <c r="D34" s="30"/>
      <c r="E34" s="32" t="s">
        <v>62</v>
      </c>
      <c r="F34" s="33"/>
      <c r="G34" s="33"/>
      <c r="H34" s="34"/>
      <c r="I34" s="33"/>
      <c r="J34" s="35"/>
      <c r="K34" s="36">
        <f>SUM(K35:K37)</f>
        <v>69100</v>
      </c>
      <c r="L34" s="37">
        <f>SUM(L35:L37)</f>
        <v>12480.24</v>
      </c>
      <c r="M34" s="38">
        <f t="shared" si="2"/>
        <v>0.18061128798842258</v>
      </c>
    </row>
    <row r="35" spans="1:13" s="8" customFormat="1" ht="19.5" customHeight="1">
      <c r="A35" s="39"/>
      <c r="B35" s="40"/>
      <c r="C35" s="41"/>
      <c r="D35" s="68" t="s">
        <v>63</v>
      </c>
      <c r="E35" s="63" t="s">
        <v>46</v>
      </c>
      <c r="F35" s="44"/>
      <c r="G35" s="43"/>
      <c r="H35" s="44"/>
      <c r="I35" s="44"/>
      <c r="J35" s="45"/>
      <c r="K35" s="46">
        <v>54700</v>
      </c>
      <c r="L35" s="47">
        <v>6200</v>
      </c>
      <c r="M35" s="48">
        <f t="shared" si="2"/>
        <v>0.113345521023766</v>
      </c>
    </row>
    <row r="36" spans="1:13" s="8" customFormat="1" ht="19.5" customHeight="1">
      <c r="A36" s="39"/>
      <c r="B36" s="40"/>
      <c r="C36" s="41"/>
      <c r="D36" s="68" t="s">
        <v>64</v>
      </c>
      <c r="E36" s="42" t="s">
        <v>34</v>
      </c>
      <c r="F36" s="43"/>
      <c r="G36" s="43"/>
      <c r="H36" s="44"/>
      <c r="I36" s="43"/>
      <c r="J36" s="45"/>
      <c r="K36" s="46">
        <v>13400</v>
      </c>
      <c r="L36" s="47">
        <v>5480.24</v>
      </c>
      <c r="M36" s="48">
        <f t="shared" si="2"/>
        <v>0.4089731343283582</v>
      </c>
    </row>
    <row r="37" spans="1:13" s="8" customFormat="1" ht="19.5" customHeight="1">
      <c r="A37" s="39"/>
      <c r="B37" s="40"/>
      <c r="C37" s="41"/>
      <c r="D37" s="68" t="s">
        <v>65</v>
      </c>
      <c r="E37" s="42" t="s">
        <v>47</v>
      </c>
      <c r="F37" s="43"/>
      <c r="G37" s="43"/>
      <c r="H37" s="44"/>
      <c r="I37" s="43"/>
      <c r="J37" s="45"/>
      <c r="K37" s="46">
        <v>1000</v>
      </c>
      <c r="L37" s="47">
        <v>800</v>
      </c>
      <c r="M37" s="48">
        <f t="shared" si="2"/>
        <v>0.8</v>
      </c>
    </row>
    <row r="38" spans="1:14" s="8" customFormat="1" ht="19.5" customHeight="1">
      <c r="A38" s="56"/>
      <c r="B38" s="57"/>
      <c r="C38" s="58">
        <v>71014</v>
      </c>
      <c r="D38" s="58"/>
      <c r="E38" s="59" t="s">
        <v>66</v>
      </c>
      <c r="F38" s="60"/>
      <c r="G38" s="60"/>
      <c r="H38" s="61"/>
      <c r="I38" s="60"/>
      <c r="J38" s="51"/>
      <c r="K38" s="36">
        <f>SUM(K39:K39)</f>
        <v>40000</v>
      </c>
      <c r="L38" s="36">
        <f>SUM(L39:L39)</f>
        <v>13697.96</v>
      </c>
      <c r="M38" s="62">
        <f t="shared" si="2"/>
        <v>0.342449</v>
      </c>
      <c r="N38" s="67"/>
    </row>
    <row r="39" spans="1:13" s="8" customFormat="1" ht="19.5" customHeight="1">
      <c r="A39" s="70"/>
      <c r="B39" s="71"/>
      <c r="C39" s="64"/>
      <c r="D39" s="72">
        <v>4300</v>
      </c>
      <c r="E39" s="65" t="s">
        <v>34</v>
      </c>
      <c r="F39" s="73"/>
      <c r="G39" s="73"/>
      <c r="H39" s="74"/>
      <c r="I39" s="73"/>
      <c r="J39" s="52"/>
      <c r="K39" s="46">
        <v>40000</v>
      </c>
      <c r="L39" s="46">
        <v>13697.96</v>
      </c>
      <c r="M39" s="66">
        <f t="shared" si="2"/>
        <v>0.342449</v>
      </c>
    </row>
    <row r="40" spans="1:13" s="8" customFormat="1" ht="19.5" customHeight="1">
      <c r="A40" s="56"/>
      <c r="B40" s="57"/>
      <c r="C40" s="58">
        <v>71035</v>
      </c>
      <c r="D40" s="75"/>
      <c r="E40" s="59" t="s">
        <v>67</v>
      </c>
      <c r="F40" s="60">
        <f>SUM(F41:F62)</f>
        <v>43000</v>
      </c>
      <c r="G40" s="60">
        <f>SUM(G41:G62)</f>
        <v>2000</v>
      </c>
      <c r="H40" s="60">
        <f>SUM(H41:H62)</f>
        <v>0.4</v>
      </c>
      <c r="I40" s="60">
        <f>SUM(I41:I62)</f>
        <v>44553.3</v>
      </c>
      <c r="J40" s="51">
        <f>I40/F40</f>
        <v>1.0361232558139535</v>
      </c>
      <c r="K40" s="36">
        <f>SUM(K43:K62)</f>
        <v>242438</v>
      </c>
      <c r="L40" s="36">
        <f>SUM(L43:L62)</f>
        <v>170281.08</v>
      </c>
      <c r="M40" s="62">
        <f t="shared" si="2"/>
        <v>0.7023695955254539</v>
      </c>
    </row>
    <row r="41" spans="1:13" s="8" customFormat="1" ht="19.5" customHeight="1">
      <c r="A41" s="56"/>
      <c r="B41" s="57"/>
      <c r="C41" s="58"/>
      <c r="D41" s="76" t="s">
        <v>68</v>
      </c>
      <c r="E41" s="65" t="s">
        <v>69</v>
      </c>
      <c r="F41" s="73">
        <v>13000</v>
      </c>
      <c r="G41" s="73"/>
      <c r="H41" s="74"/>
      <c r="I41" s="73">
        <v>14599.34</v>
      </c>
      <c r="J41" s="52">
        <f>I41/F41</f>
        <v>1.123026153846154</v>
      </c>
      <c r="K41" s="36"/>
      <c r="L41" s="36"/>
      <c r="M41" s="62"/>
    </row>
    <row r="42" spans="1:13" s="8" customFormat="1" ht="19.5" customHeight="1">
      <c r="A42" s="56"/>
      <c r="B42" s="57"/>
      <c r="C42" s="58"/>
      <c r="D42" s="72" t="s">
        <v>70</v>
      </c>
      <c r="E42" s="65" t="s">
        <v>71</v>
      </c>
      <c r="F42" s="73">
        <v>25000</v>
      </c>
      <c r="G42" s="73"/>
      <c r="H42" s="74"/>
      <c r="I42" s="73">
        <v>24953.96</v>
      </c>
      <c r="J42" s="52">
        <f>I42/F42</f>
        <v>0.9981584</v>
      </c>
      <c r="K42" s="36"/>
      <c r="L42" s="36"/>
      <c r="M42" s="62"/>
    </row>
    <row r="43" spans="1:13" s="8" customFormat="1" ht="50.25" customHeight="1">
      <c r="A43" s="70"/>
      <c r="B43" s="71"/>
      <c r="C43" s="64"/>
      <c r="D43" s="72">
        <v>2020</v>
      </c>
      <c r="E43" s="65" t="s">
        <v>72</v>
      </c>
      <c r="F43" s="73">
        <v>5000</v>
      </c>
      <c r="G43" s="73">
        <v>2000</v>
      </c>
      <c r="H43" s="74">
        <f>G43/F43</f>
        <v>0.4</v>
      </c>
      <c r="I43" s="73">
        <v>5000</v>
      </c>
      <c r="J43" s="52">
        <f>I43/F43</f>
        <v>1</v>
      </c>
      <c r="K43" s="46"/>
      <c r="L43" s="46"/>
      <c r="M43" s="66"/>
    </row>
    <row r="44" spans="1:13" s="8" customFormat="1" ht="17.25" customHeight="1">
      <c r="A44" s="70"/>
      <c r="B44" s="71"/>
      <c r="C44" s="64"/>
      <c r="D44" s="72">
        <v>3020</v>
      </c>
      <c r="E44" s="65" t="s">
        <v>73</v>
      </c>
      <c r="F44" s="73"/>
      <c r="G44" s="73"/>
      <c r="H44" s="74"/>
      <c r="I44" s="73"/>
      <c r="J44" s="52"/>
      <c r="K44" s="46">
        <v>2210</v>
      </c>
      <c r="L44" s="46">
        <v>1068.75</v>
      </c>
      <c r="M44" s="66">
        <f aca="true" t="shared" si="3" ref="M44:M64">L44/K44</f>
        <v>0.4835972850678733</v>
      </c>
    </row>
    <row r="45" spans="1:13" s="8" customFormat="1" ht="19.5" customHeight="1">
      <c r="A45" s="70"/>
      <c r="B45" s="71"/>
      <c r="C45" s="64"/>
      <c r="D45" s="72">
        <v>4010</v>
      </c>
      <c r="E45" s="65" t="s">
        <v>74</v>
      </c>
      <c r="F45" s="73"/>
      <c r="G45" s="73"/>
      <c r="H45" s="74"/>
      <c r="I45" s="73"/>
      <c r="J45" s="52"/>
      <c r="K45" s="46">
        <v>125580</v>
      </c>
      <c r="L45" s="46">
        <v>110324.11</v>
      </c>
      <c r="M45" s="66">
        <f t="shared" si="3"/>
        <v>0.8785165631469979</v>
      </c>
    </row>
    <row r="46" spans="1:13" s="8" customFormat="1" ht="19.5" customHeight="1">
      <c r="A46" s="70"/>
      <c r="B46" s="71"/>
      <c r="C46" s="64"/>
      <c r="D46" s="72">
        <v>4040</v>
      </c>
      <c r="E46" s="65" t="s">
        <v>75</v>
      </c>
      <c r="F46" s="73"/>
      <c r="G46" s="73"/>
      <c r="H46" s="74"/>
      <c r="I46" s="73"/>
      <c r="J46" s="52"/>
      <c r="K46" s="46">
        <v>7000</v>
      </c>
      <c r="L46" s="46">
        <v>6986.07</v>
      </c>
      <c r="M46" s="66">
        <f t="shared" si="3"/>
        <v>0.99801</v>
      </c>
    </row>
    <row r="47" spans="1:13" s="8" customFormat="1" ht="19.5" customHeight="1">
      <c r="A47" s="70"/>
      <c r="B47" s="71"/>
      <c r="C47" s="64"/>
      <c r="D47" s="72">
        <v>4110</v>
      </c>
      <c r="E47" s="65" t="s">
        <v>76</v>
      </c>
      <c r="F47" s="73"/>
      <c r="G47" s="73"/>
      <c r="H47" s="74"/>
      <c r="I47" s="73"/>
      <c r="J47" s="52"/>
      <c r="K47" s="46">
        <v>23480</v>
      </c>
      <c r="L47" s="46">
        <v>19975.88</v>
      </c>
      <c r="M47" s="66">
        <f t="shared" si="3"/>
        <v>0.8507614991482113</v>
      </c>
    </row>
    <row r="48" spans="1:13" s="8" customFormat="1" ht="19.5" customHeight="1">
      <c r="A48" s="70"/>
      <c r="B48" s="71"/>
      <c r="C48" s="64"/>
      <c r="D48" s="72">
        <v>4120</v>
      </c>
      <c r="E48" s="65" t="s">
        <v>77</v>
      </c>
      <c r="F48" s="73"/>
      <c r="G48" s="73"/>
      <c r="H48" s="74"/>
      <c r="I48" s="73"/>
      <c r="J48" s="52"/>
      <c r="K48" s="46">
        <v>3350</v>
      </c>
      <c r="L48" s="46">
        <v>2680.25</v>
      </c>
      <c r="M48" s="66">
        <f t="shared" si="3"/>
        <v>0.8000746268656717</v>
      </c>
    </row>
    <row r="49" spans="1:13" s="8" customFormat="1" ht="19.5" customHeight="1">
      <c r="A49" s="70"/>
      <c r="B49" s="71"/>
      <c r="C49" s="64"/>
      <c r="D49" s="72">
        <v>4210</v>
      </c>
      <c r="E49" s="65" t="s">
        <v>40</v>
      </c>
      <c r="F49" s="73"/>
      <c r="G49" s="73"/>
      <c r="H49" s="74"/>
      <c r="I49" s="73"/>
      <c r="J49" s="52"/>
      <c r="K49" s="46">
        <v>26720</v>
      </c>
      <c r="L49" s="46">
        <v>2151.4</v>
      </c>
      <c r="M49" s="66">
        <f t="shared" si="3"/>
        <v>0.08051646706586826</v>
      </c>
    </row>
    <row r="50" spans="1:13" s="8" customFormat="1" ht="19.5" customHeight="1">
      <c r="A50" s="70"/>
      <c r="B50" s="71"/>
      <c r="C50" s="64"/>
      <c r="D50" s="72">
        <v>4260</v>
      </c>
      <c r="E50" s="65" t="s">
        <v>78</v>
      </c>
      <c r="F50" s="73"/>
      <c r="G50" s="73"/>
      <c r="H50" s="74"/>
      <c r="I50" s="73"/>
      <c r="J50" s="52"/>
      <c r="K50" s="46">
        <v>26000</v>
      </c>
      <c r="L50" s="46">
        <v>14810.8</v>
      </c>
      <c r="M50" s="66">
        <f t="shared" si="3"/>
        <v>0.5696461538461538</v>
      </c>
    </row>
    <row r="51" spans="1:13" s="8" customFormat="1" ht="19.5" customHeight="1">
      <c r="A51" s="70"/>
      <c r="B51" s="71"/>
      <c r="C51" s="64"/>
      <c r="D51" s="72">
        <v>4270</v>
      </c>
      <c r="E51" s="65" t="s">
        <v>41</v>
      </c>
      <c r="F51" s="73"/>
      <c r="G51" s="73"/>
      <c r="H51" s="74"/>
      <c r="I51" s="73"/>
      <c r="J51" s="52"/>
      <c r="K51" s="46">
        <v>3370</v>
      </c>
      <c r="L51" s="46">
        <v>194.3</v>
      </c>
      <c r="M51" s="66">
        <f t="shared" si="3"/>
        <v>0.05765578635014837</v>
      </c>
    </row>
    <row r="52" spans="1:13" s="8" customFormat="1" ht="19.5" customHeight="1">
      <c r="A52" s="70"/>
      <c r="B52" s="71"/>
      <c r="C52" s="64"/>
      <c r="D52" s="72">
        <v>4280</v>
      </c>
      <c r="E52" s="65" t="s">
        <v>79</v>
      </c>
      <c r="F52" s="73"/>
      <c r="G52" s="73"/>
      <c r="H52" s="74"/>
      <c r="I52" s="73"/>
      <c r="J52" s="52"/>
      <c r="K52" s="46">
        <v>50</v>
      </c>
      <c r="L52" s="46">
        <v>30.95</v>
      </c>
      <c r="M52" s="66">
        <f t="shared" si="3"/>
        <v>0.619</v>
      </c>
    </row>
    <row r="53" spans="1:13" s="8" customFormat="1" ht="19.5" customHeight="1">
      <c r="A53" s="70"/>
      <c r="B53" s="71"/>
      <c r="C53" s="64"/>
      <c r="D53" s="76" t="s">
        <v>80</v>
      </c>
      <c r="E53" s="65" t="s">
        <v>34</v>
      </c>
      <c r="F53" s="73"/>
      <c r="G53" s="73"/>
      <c r="H53" s="74"/>
      <c r="I53" s="73"/>
      <c r="J53" s="52"/>
      <c r="K53" s="46">
        <v>11000</v>
      </c>
      <c r="L53" s="46">
        <v>4858.84</v>
      </c>
      <c r="M53" s="66">
        <f t="shared" si="3"/>
        <v>0.4417127272727273</v>
      </c>
    </row>
    <row r="54" spans="1:13" s="8" customFormat="1" ht="19.5" customHeight="1">
      <c r="A54" s="70"/>
      <c r="B54" s="71"/>
      <c r="C54" s="64"/>
      <c r="D54" s="76" t="s">
        <v>81</v>
      </c>
      <c r="E54" s="65" t="s">
        <v>82</v>
      </c>
      <c r="F54" s="73"/>
      <c r="G54" s="73"/>
      <c r="H54" s="74"/>
      <c r="I54" s="73"/>
      <c r="J54" s="52"/>
      <c r="K54" s="46">
        <v>480</v>
      </c>
      <c r="L54" s="46">
        <v>480</v>
      </c>
      <c r="M54" s="66">
        <f t="shared" si="3"/>
        <v>1</v>
      </c>
    </row>
    <row r="55" spans="1:13" s="8" customFormat="1" ht="31.5" customHeight="1">
      <c r="A55" s="70"/>
      <c r="B55" s="71"/>
      <c r="C55" s="64"/>
      <c r="D55" s="76" t="s">
        <v>83</v>
      </c>
      <c r="E55" s="65" t="s">
        <v>84</v>
      </c>
      <c r="F55" s="73"/>
      <c r="G55" s="73"/>
      <c r="H55" s="74"/>
      <c r="I55" s="73"/>
      <c r="J55" s="52"/>
      <c r="K55" s="46">
        <v>800</v>
      </c>
      <c r="L55" s="46">
        <v>611.61</v>
      </c>
      <c r="M55" s="66">
        <f t="shared" si="3"/>
        <v>0.7645125</v>
      </c>
    </row>
    <row r="56" spans="1:13" s="8" customFormat="1" ht="31.5" customHeight="1">
      <c r="A56" s="70"/>
      <c r="B56" s="71"/>
      <c r="C56" s="64"/>
      <c r="D56" s="76" t="s">
        <v>85</v>
      </c>
      <c r="E56" s="65" t="s">
        <v>86</v>
      </c>
      <c r="F56" s="73"/>
      <c r="G56" s="73"/>
      <c r="H56" s="74"/>
      <c r="I56" s="73"/>
      <c r="J56" s="52"/>
      <c r="K56" s="46">
        <v>2000</v>
      </c>
      <c r="L56" s="46">
        <v>1263.45</v>
      </c>
      <c r="M56" s="66">
        <f t="shared" si="3"/>
        <v>0.631725</v>
      </c>
    </row>
    <row r="57" spans="1:13" s="8" customFormat="1" ht="19.5" customHeight="1">
      <c r="A57" s="70"/>
      <c r="B57" s="71"/>
      <c r="C57" s="64"/>
      <c r="D57" s="76" t="s">
        <v>87</v>
      </c>
      <c r="E57" s="65" t="s">
        <v>88</v>
      </c>
      <c r="F57" s="73"/>
      <c r="G57" s="73"/>
      <c r="H57" s="74"/>
      <c r="I57" s="73"/>
      <c r="J57" s="52"/>
      <c r="K57" s="46">
        <v>200</v>
      </c>
      <c r="L57" s="46">
        <v>0</v>
      </c>
      <c r="M57" s="66">
        <f t="shared" si="3"/>
        <v>0</v>
      </c>
    </row>
    <row r="58" spans="1:13" s="8" customFormat="1" ht="19.5" customHeight="1">
      <c r="A58" s="70"/>
      <c r="B58" s="71"/>
      <c r="C58" s="64"/>
      <c r="D58" s="76" t="s">
        <v>65</v>
      </c>
      <c r="E58" s="65" t="s">
        <v>47</v>
      </c>
      <c r="F58" s="73"/>
      <c r="G58" s="73"/>
      <c r="H58" s="74"/>
      <c r="I58" s="73"/>
      <c r="J58" s="52"/>
      <c r="K58" s="46">
        <v>100</v>
      </c>
      <c r="L58" s="46">
        <v>0</v>
      </c>
      <c r="M58" s="66">
        <f t="shared" si="3"/>
        <v>0</v>
      </c>
    </row>
    <row r="59" spans="1:13" s="8" customFormat="1" ht="25.5" customHeight="1">
      <c r="A59" s="70"/>
      <c r="B59" s="71"/>
      <c r="C59" s="64"/>
      <c r="D59" s="76" t="s">
        <v>89</v>
      </c>
      <c r="E59" s="65" t="s">
        <v>90</v>
      </c>
      <c r="F59" s="73"/>
      <c r="G59" s="73"/>
      <c r="H59" s="74"/>
      <c r="I59" s="73"/>
      <c r="J59" s="52"/>
      <c r="K59" s="46">
        <v>5198</v>
      </c>
      <c r="L59" s="46">
        <v>3998</v>
      </c>
      <c r="M59" s="66">
        <f t="shared" si="3"/>
        <v>0.7691419776837245</v>
      </c>
    </row>
    <row r="60" spans="1:13" s="8" customFormat="1" ht="25.5" customHeight="1">
      <c r="A60" s="70"/>
      <c r="B60" s="71"/>
      <c r="C60" s="64"/>
      <c r="D60" s="76" t="s">
        <v>91</v>
      </c>
      <c r="E60" s="65" t="s">
        <v>92</v>
      </c>
      <c r="F60" s="73"/>
      <c r="G60" s="73"/>
      <c r="H60" s="74"/>
      <c r="I60" s="73"/>
      <c r="J60" s="52"/>
      <c r="K60" s="46">
        <v>900</v>
      </c>
      <c r="L60" s="46">
        <v>398.67</v>
      </c>
      <c r="M60" s="66">
        <f t="shared" si="3"/>
        <v>0.4429666666666667</v>
      </c>
    </row>
    <row r="61" spans="1:13" s="8" customFormat="1" ht="25.5" customHeight="1">
      <c r="A61" s="70"/>
      <c r="B61" s="71"/>
      <c r="C61" s="64"/>
      <c r="D61" s="76" t="s">
        <v>93</v>
      </c>
      <c r="E61" s="65" t="s">
        <v>94</v>
      </c>
      <c r="F61" s="73"/>
      <c r="G61" s="73"/>
      <c r="H61" s="74"/>
      <c r="I61" s="73"/>
      <c r="J61" s="52"/>
      <c r="K61" s="46">
        <v>3000</v>
      </c>
      <c r="L61" s="46">
        <v>46.36</v>
      </c>
      <c r="M61" s="66">
        <f t="shared" si="3"/>
        <v>0.015453333333333333</v>
      </c>
    </row>
    <row r="62" spans="1:13" s="8" customFormat="1" ht="25.5" customHeight="1">
      <c r="A62" s="70"/>
      <c r="B62" s="71"/>
      <c r="C62" s="64"/>
      <c r="D62" s="76" t="s">
        <v>95</v>
      </c>
      <c r="E62" s="65" t="s">
        <v>96</v>
      </c>
      <c r="F62" s="73"/>
      <c r="G62" s="73"/>
      <c r="H62" s="74"/>
      <c r="I62" s="73"/>
      <c r="J62" s="52"/>
      <c r="K62" s="46">
        <v>1000</v>
      </c>
      <c r="L62" s="46">
        <v>401.64</v>
      </c>
      <c r="M62" s="66">
        <f t="shared" si="3"/>
        <v>0.40164</v>
      </c>
    </row>
    <row r="63" spans="1:13" s="69" customFormat="1" ht="32.25" customHeight="1">
      <c r="A63" s="19" t="s">
        <v>97</v>
      </c>
      <c r="B63" s="53">
        <v>750</v>
      </c>
      <c r="C63" s="53"/>
      <c r="D63" s="53"/>
      <c r="E63" s="22" t="s">
        <v>98</v>
      </c>
      <c r="F63" s="24">
        <f>SUM(F64+F84+F93+F121)</f>
        <v>152598</v>
      </c>
      <c r="G63" s="24">
        <f>SUM(G64+G84+G93+G121)</f>
        <v>66219</v>
      </c>
      <c r="H63" s="25">
        <f>G63/F63</f>
        <v>0.43394408838910076</v>
      </c>
      <c r="I63" s="24">
        <f>SUM(I64+I84+I93+I121)</f>
        <v>154104.36</v>
      </c>
      <c r="J63" s="26">
        <f>I63/F63</f>
        <v>1.0098714268863287</v>
      </c>
      <c r="K63" s="23">
        <f>SUM(K64+K84+K93+K121)</f>
        <v>3036020</v>
      </c>
      <c r="L63" s="23">
        <f>SUM(L64+L84+L93+L121)</f>
        <v>2802022.6599999997</v>
      </c>
      <c r="M63" s="27">
        <f t="shared" si="3"/>
        <v>0.9229262850705857</v>
      </c>
    </row>
    <row r="64" spans="1:13" s="8" customFormat="1" ht="19.5" customHeight="1">
      <c r="A64" s="28"/>
      <c r="B64" s="49"/>
      <c r="C64" s="50">
        <v>75011</v>
      </c>
      <c r="D64" s="50"/>
      <c r="E64" s="32" t="s">
        <v>99</v>
      </c>
      <c r="F64" s="34">
        <f>SUM(F65:F80)</f>
        <v>130923</v>
      </c>
      <c r="G64" s="34">
        <f>SUM(G65:G80)</f>
        <v>64300</v>
      </c>
      <c r="H64" s="34">
        <f>G64/F64</f>
        <v>0.4911283731659067</v>
      </c>
      <c r="I64" s="34">
        <f>SUM(I65:I80)</f>
        <v>133193.06</v>
      </c>
      <c r="J64" s="51">
        <f>I64/F64</f>
        <v>1.0173388938536392</v>
      </c>
      <c r="K64" s="36">
        <f>SUM(K65:K83)</f>
        <v>328941</v>
      </c>
      <c r="L64" s="36">
        <f>SUM(L65:L83)</f>
        <v>309803.2299999999</v>
      </c>
      <c r="M64" s="38">
        <f t="shared" si="3"/>
        <v>0.9418200528362227</v>
      </c>
    </row>
    <row r="65" spans="1:13" s="8" customFormat="1" ht="58.5" customHeight="1">
      <c r="A65" s="39"/>
      <c r="B65" s="40"/>
      <c r="C65" s="41"/>
      <c r="D65" s="77">
        <v>2010</v>
      </c>
      <c r="E65" s="42" t="s">
        <v>32</v>
      </c>
      <c r="F65" s="43">
        <v>127423</v>
      </c>
      <c r="G65" s="43">
        <v>64300</v>
      </c>
      <c r="H65" s="44">
        <f>G65/F65</f>
        <v>0.5046184754714612</v>
      </c>
      <c r="I65" s="43">
        <v>127423</v>
      </c>
      <c r="J65" s="52">
        <f>I65/F65</f>
        <v>1</v>
      </c>
      <c r="K65" s="46"/>
      <c r="L65" s="47"/>
      <c r="M65" s="38"/>
    </row>
    <row r="66" spans="1:13" s="8" customFormat="1" ht="48" customHeight="1">
      <c r="A66" s="39"/>
      <c r="B66" s="40"/>
      <c r="C66" s="41"/>
      <c r="D66" s="77">
        <v>2360</v>
      </c>
      <c r="E66" s="42" t="s">
        <v>100</v>
      </c>
      <c r="F66" s="43">
        <v>3500</v>
      </c>
      <c r="G66" s="43"/>
      <c r="H66" s="44"/>
      <c r="I66" s="43">
        <v>5770.06</v>
      </c>
      <c r="J66" s="52">
        <f>I66/F66</f>
        <v>1.6485885714285715</v>
      </c>
      <c r="K66" s="46"/>
      <c r="L66" s="47"/>
      <c r="M66" s="38"/>
    </row>
    <row r="67" spans="1:13" s="8" customFormat="1" ht="30.75" customHeight="1">
      <c r="A67" s="39"/>
      <c r="B67" s="40"/>
      <c r="C67" s="41"/>
      <c r="D67" s="77">
        <v>3020</v>
      </c>
      <c r="E67" s="65" t="s">
        <v>73</v>
      </c>
      <c r="F67" s="43"/>
      <c r="G67" s="43"/>
      <c r="H67" s="44"/>
      <c r="I67" s="43"/>
      <c r="J67" s="52"/>
      <c r="K67" s="46">
        <v>1130</v>
      </c>
      <c r="L67" s="47">
        <v>698.38</v>
      </c>
      <c r="M67" s="48">
        <f aca="true" t="shared" si="4" ref="M67:M77">L67/K67</f>
        <v>0.6180353982300885</v>
      </c>
    </row>
    <row r="68" spans="1:13" s="8" customFormat="1" ht="19.5" customHeight="1">
      <c r="A68" s="39"/>
      <c r="B68" s="40"/>
      <c r="C68" s="41"/>
      <c r="D68" s="77">
        <v>4010</v>
      </c>
      <c r="E68" s="42" t="s">
        <v>74</v>
      </c>
      <c r="F68" s="43"/>
      <c r="G68" s="43"/>
      <c r="H68" s="44"/>
      <c r="I68" s="43"/>
      <c r="J68" s="45"/>
      <c r="K68" s="46">
        <v>218918</v>
      </c>
      <c r="L68" s="47">
        <v>212000.52</v>
      </c>
      <c r="M68" s="48">
        <f t="shared" si="4"/>
        <v>0.9684015019322303</v>
      </c>
    </row>
    <row r="69" spans="1:13" s="8" customFormat="1" ht="19.5" customHeight="1">
      <c r="A69" s="39"/>
      <c r="B69" s="40"/>
      <c r="C69" s="41"/>
      <c r="D69" s="77">
        <v>4040</v>
      </c>
      <c r="E69" s="42" t="s">
        <v>75</v>
      </c>
      <c r="F69" s="43"/>
      <c r="G69" s="43"/>
      <c r="H69" s="44"/>
      <c r="I69" s="43"/>
      <c r="J69" s="45"/>
      <c r="K69" s="46">
        <v>17550</v>
      </c>
      <c r="L69" s="47">
        <v>17514.22</v>
      </c>
      <c r="M69" s="48">
        <f t="shared" si="4"/>
        <v>0.9979612535612536</v>
      </c>
    </row>
    <row r="70" spans="1:13" s="8" customFormat="1" ht="19.5" customHeight="1">
      <c r="A70" s="39"/>
      <c r="B70" s="40"/>
      <c r="C70" s="41"/>
      <c r="D70" s="77">
        <v>4110</v>
      </c>
      <c r="E70" s="42" t="s">
        <v>76</v>
      </c>
      <c r="F70" s="43"/>
      <c r="G70" s="43"/>
      <c r="H70" s="44"/>
      <c r="I70" s="43"/>
      <c r="J70" s="45"/>
      <c r="K70" s="46">
        <v>37600</v>
      </c>
      <c r="L70" s="47">
        <v>36122.87</v>
      </c>
      <c r="M70" s="48">
        <f t="shared" si="4"/>
        <v>0.9607146276595745</v>
      </c>
    </row>
    <row r="71" spans="1:13" s="8" customFormat="1" ht="19.5" customHeight="1">
      <c r="A71" s="39"/>
      <c r="B71" s="40"/>
      <c r="C71" s="41"/>
      <c r="D71" s="77">
        <v>4120</v>
      </c>
      <c r="E71" s="42" t="s">
        <v>77</v>
      </c>
      <c r="F71" s="43"/>
      <c r="G71" s="43"/>
      <c r="H71" s="44"/>
      <c r="I71" s="43"/>
      <c r="J71" s="45"/>
      <c r="K71" s="46">
        <v>6000</v>
      </c>
      <c r="L71" s="47">
        <v>5148.35</v>
      </c>
      <c r="M71" s="48">
        <f t="shared" si="4"/>
        <v>0.8580583333333334</v>
      </c>
    </row>
    <row r="72" spans="1:13" s="8" customFormat="1" ht="19.5" customHeight="1">
      <c r="A72" s="39"/>
      <c r="B72" s="40"/>
      <c r="C72" s="41"/>
      <c r="D72" s="77">
        <v>4170</v>
      </c>
      <c r="E72" s="42" t="s">
        <v>39</v>
      </c>
      <c r="F72" s="43"/>
      <c r="G72" s="43"/>
      <c r="H72" s="44"/>
      <c r="I72" s="43"/>
      <c r="J72" s="45"/>
      <c r="K72" s="46">
        <v>800</v>
      </c>
      <c r="L72" s="47">
        <v>0</v>
      </c>
      <c r="M72" s="48">
        <f t="shared" si="4"/>
        <v>0</v>
      </c>
    </row>
    <row r="73" spans="1:13" s="8" customFormat="1" ht="19.5" customHeight="1">
      <c r="A73" s="39"/>
      <c r="B73" s="40"/>
      <c r="C73" s="41"/>
      <c r="D73" s="77">
        <v>4210</v>
      </c>
      <c r="E73" s="42" t="s">
        <v>40</v>
      </c>
      <c r="F73" s="43"/>
      <c r="G73" s="43"/>
      <c r="H73" s="44"/>
      <c r="I73" s="43"/>
      <c r="J73" s="45"/>
      <c r="K73" s="46">
        <v>12043</v>
      </c>
      <c r="L73" s="47">
        <v>9722.41</v>
      </c>
      <c r="M73" s="48">
        <f t="shared" si="4"/>
        <v>0.8073079797392676</v>
      </c>
    </row>
    <row r="74" spans="1:13" s="8" customFormat="1" ht="19.5" customHeight="1">
      <c r="A74" s="39"/>
      <c r="B74" s="40"/>
      <c r="C74" s="41"/>
      <c r="D74" s="77">
        <v>4260</v>
      </c>
      <c r="E74" s="42" t="s">
        <v>78</v>
      </c>
      <c r="F74" s="43"/>
      <c r="G74" s="43"/>
      <c r="H74" s="44"/>
      <c r="I74" s="43"/>
      <c r="J74" s="45"/>
      <c r="K74" s="46">
        <v>300</v>
      </c>
      <c r="L74" s="47">
        <v>300</v>
      </c>
      <c r="M74" s="48">
        <f t="shared" si="4"/>
        <v>1</v>
      </c>
    </row>
    <row r="75" spans="1:13" s="8" customFormat="1" ht="19.5" customHeight="1">
      <c r="A75" s="39"/>
      <c r="B75" s="40"/>
      <c r="C75" s="41"/>
      <c r="D75" s="77">
        <v>4270</v>
      </c>
      <c r="E75" s="42" t="s">
        <v>41</v>
      </c>
      <c r="F75" s="44"/>
      <c r="G75" s="43"/>
      <c r="H75" s="44"/>
      <c r="I75" s="44"/>
      <c r="J75" s="45"/>
      <c r="K75" s="46">
        <v>1000</v>
      </c>
      <c r="L75" s="47">
        <v>0</v>
      </c>
      <c r="M75" s="48">
        <f t="shared" si="4"/>
        <v>0</v>
      </c>
    </row>
    <row r="76" spans="1:13" s="8" customFormat="1" ht="19.5" customHeight="1">
      <c r="A76" s="39"/>
      <c r="B76" s="40"/>
      <c r="C76" s="41"/>
      <c r="D76" s="77">
        <v>4280</v>
      </c>
      <c r="E76" s="65" t="s">
        <v>79</v>
      </c>
      <c r="F76" s="44"/>
      <c r="G76" s="43"/>
      <c r="H76" s="44"/>
      <c r="I76" s="44"/>
      <c r="J76" s="45"/>
      <c r="K76" s="46">
        <v>200</v>
      </c>
      <c r="L76" s="47">
        <v>25</v>
      </c>
      <c r="M76" s="48">
        <f t="shared" si="4"/>
        <v>0.125</v>
      </c>
    </row>
    <row r="77" spans="1:13" s="8" customFormat="1" ht="19.5" customHeight="1">
      <c r="A77" s="39"/>
      <c r="B77" s="40"/>
      <c r="C77" s="41"/>
      <c r="D77" s="41">
        <v>4300</v>
      </c>
      <c r="E77" s="42" t="s">
        <v>34</v>
      </c>
      <c r="F77" s="44"/>
      <c r="G77" s="43">
        <f>SUM(G79:G85)</f>
        <v>0</v>
      </c>
      <c r="H77" s="44"/>
      <c r="I77" s="44"/>
      <c r="J77" s="45"/>
      <c r="K77" s="46">
        <v>22200</v>
      </c>
      <c r="L77" s="47">
        <v>20240.89</v>
      </c>
      <c r="M77" s="48">
        <f t="shared" si="4"/>
        <v>0.9117518018018018</v>
      </c>
    </row>
    <row r="78" spans="1:13" s="8" customFormat="1" ht="30" customHeight="1">
      <c r="A78" s="39"/>
      <c r="B78" s="40"/>
      <c r="C78" s="41"/>
      <c r="D78" s="41">
        <v>4370</v>
      </c>
      <c r="E78" s="65" t="s">
        <v>86</v>
      </c>
      <c r="F78" s="44"/>
      <c r="G78" s="43"/>
      <c r="H78" s="44"/>
      <c r="I78" s="44"/>
      <c r="J78" s="45"/>
      <c r="K78" s="46">
        <v>3000</v>
      </c>
      <c r="L78" s="47">
        <v>1630.72</v>
      </c>
      <c r="M78" s="48">
        <f aca="true" t="shared" si="5" ref="M78:M90">L78/K78</f>
        <v>0.5435733333333334</v>
      </c>
    </row>
    <row r="79" spans="1:13" s="8" customFormat="1" ht="19.5" customHeight="1">
      <c r="A79" s="39"/>
      <c r="B79" s="40"/>
      <c r="C79" s="41"/>
      <c r="D79" s="77">
        <v>4410</v>
      </c>
      <c r="E79" s="42" t="s">
        <v>88</v>
      </c>
      <c r="F79" s="43"/>
      <c r="G79" s="43"/>
      <c r="H79" s="44"/>
      <c r="I79" s="43"/>
      <c r="J79" s="45"/>
      <c r="K79" s="46">
        <v>600</v>
      </c>
      <c r="L79" s="47">
        <v>65.5</v>
      </c>
      <c r="M79" s="48">
        <f t="shared" si="5"/>
        <v>0.10916666666666666</v>
      </c>
    </row>
    <row r="80" spans="1:13" s="8" customFormat="1" ht="28.5" customHeight="1">
      <c r="A80" s="39"/>
      <c r="B80" s="40"/>
      <c r="C80" s="41"/>
      <c r="D80" s="77">
        <v>4440</v>
      </c>
      <c r="E80" s="42" t="s">
        <v>90</v>
      </c>
      <c r="F80" s="43"/>
      <c r="G80" s="43"/>
      <c r="H80" s="44"/>
      <c r="I80" s="43"/>
      <c r="J80" s="45"/>
      <c r="K80" s="46">
        <v>5230</v>
      </c>
      <c r="L80" s="47">
        <v>5230</v>
      </c>
      <c r="M80" s="48">
        <f t="shared" si="5"/>
        <v>1</v>
      </c>
    </row>
    <row r="81" spans="1:13" s="8" customFormat="1" ht="28.5" customHeight="1">
      <c r="A81" s="39"/>
      <c r="B81" s="40"/>
      <c r="C81" s="41"/>
      <c r="D81" s="76" t="s">
        <v>91</v>
      </c>
      <c r="E81" s="65" t="s">
        <v>92</v>
      </c>
      <c r="F81" s="43"/>
      <c r="G81" s="43"/>
      <c r="H81" s="44"/>
      <c r="I81" s="43"/>
      <c r="J81" s="45"/>
      <c r="K81" s="46">
        <v>940</v>
      </c>
      <c r="L81" s="47">
        <v>665</v>
      </c>
      <c r="M81" s="48">
        <f t="shared" si="5"/>
        <v>0.7074468085106383</v>
      </c>
    </row>
    <row r="82" spans="1:13" s="8" customFormat="1" ht="28.5" customHeight="1">
      <c r="A82" s="39"/>
      <c r="B82" s="40"/>
      <c r="C82" s="41"/>
      <c r="D82" s="76" t="s">
        <v>93</v>
      </c>
      <c r="E82" s="65" t="s">
        <v>94</v>
      </c>
      <c r="F82" s="43"/>
      <c r="G82" s="43"/>
      <c r="H82" s="44"/>
      <c r="I82" s="43"/>
      <c r="J82" s="45"/>
      <c r="K82" s="46">
        <v>980</v>
      </c>
      <c r="L82" s="47">
        <v>316.04</v>
      </c>
      <c r="M82" s="48">
        <f t="shared" si="5"/>
        <v>0.32248979591836735</v>
      </c>
    </row>
    <row r="83" spans="1:13" s="8" customFormat="1" ht="28.5" customHeight="1">
      <c r="A83" s="39"/>
      <c r="B83" s="40"/>
      <c r="C83" s="41"/>
      <c r="D83" s="76" t="s">
        <v>95</v>
      </c>
      <c r="E83" s="65" t="s">
        <v>96</v>
      </c>
      <c r="F83" s="43"/>
      <c r="G83" s="43"/>
      <c r="H83" s="44"/>
      <c r="I83" s="43"/>
      <c r="J83" s="45"/>
      <c r="K83" s="46">
        <v>450</v>
      </c>
      <c r="L83" s="47">
        <v>123.33</v>
      </c>
      <c r="M83" s="48">
        <f t="shared" si="5"/>
        <v>0.2740666666666667</v>
      </c>
    </row>
    <row r="84" spans="1:13" s="8" customFormat="1" ht="19.5" customHeight="1">
      <c r="A84" s="28"/>
      <c r="B84" s="49"/>
      <c r="C84" s="50">
        <v>75022</v>
      </c>
      <c r="D84" s="31"/>
      <c r="E84" s="32" t="s">
        <v>101</v>
      </c>
      <c r="F84" s="33">
        <f>SUM(F85:F87)</f>
        <v>0</v>
      </c>
      <c r="G84" s="33"/>
      <c r="H84" s="34"/>
      <c r="I84" s="33">
        <f>SUM(I85:I87)</f>
        <v>0</v>
      </c>
      <c r="J84" s="35"/>
      <c r="K84" s="36">
        <f>SUM(K85:K92)</f>
        <v>115000</v>
      </c>
      <c r="L84" s="36">
        <f>SUM(L85:L92)</f>
        <v>97423.23999999999</v>
      </c>
      <c r="M84" s="38">
        <f t="shared" si="5"/>
        <v>0.8471586086956521</v>
      </c>
    </row>
    <row r="85" spans="1:13" s="8" customFormat="1" ht="19.5" customHeight="1">
      <c r="A85" s="39"/>
      <c r="B85" s="40"/>
      <c r="C85" s="41"/>
      <c r="D85" s="77">
        <v>3030</v>
      </c>
      <c r="E85" s="42" t="s">
        <v>102</v>
      </c>
      <c r="F85" s="43"/>
      <c r="G85" s="43"/>
      <c r="H85" s="44"/>
      <c r="I85" s="43"/>
      <c r="J85" s="45"/>
      <c r="K85" s="46">
        <v>97000</v>
      </c>
      <c r="L85" s="47">
        <v>87321.78</v>
      </c>
      <c r="M85" s="48">
        <f t="shared" si="5"/>
        <v>0.9002245360824742</v>
      </c>
    </row>
    <row r="86" spans="1:13" s="8" customFormat="1" ht="19.5" customHeight="1">
      <c r="A86" s="39"/>
      <c r="B86" s="40"/>
      <c r="C86" s="41"/>
      <c r="D86" s="77">
        <v>4210</v>
      </c>
      <c r="E86" s="42" t="s">
        <v>40</v>
      </c>
      <c r="F86" s="43"/>
      <c r="G86" s="43"/>
      <c r="H86" s="44"/>
      <c r="I86" s="43"/>
      <c r="J86" s="45"/>
      <c r="K86" s="46">
        <v>6500</v>
      </c>
      <c r="L86" s="47">
        <v>5636.74</v>
      </c>
      <c r="M86" s="48">
        <f t="shared" si="5"/>
        <v>0.8671907692307692</v>
      </c>
    </row>
    <row r="87" spans="1:13" s="8" customFormat="1" ht="19.5" customHeight="1">
      <c r="A87" s="39"/>
      <c r="B87" s="40"/>
      <c r="C87" s="41"/>
      <c r="D87" s="41">
        <v>4300</v>
      </c>
      <c r="E87" s="42" t="s">
        <v>34</v>
      </c>
      <c r="F87" s="43"/>
      <c r="G87" s="43"/>
      <c r="H87" s="44"/>
      <c r="I87" s="43"/>
      <c r="J87" s="45"/>
      <c r="K87" s="46">
        <v>3000</v>
      </c>
      <c r="L87" s="47">
        <v>1906.12</v>
      </c>
      <c r="M87" s="48">
        <f t="shared" si="5"/>
        <v>0.6353733333333333</v>
      </c>
    </row>
    <row r="88" spans="1:13" s="8" customFormat="1" ht="27" customHeight="1">
      <c r="A88" s="39"/>
      <c r="B88" s="40"/>
      <c r="C88" s="41"/>
      <c r="D88" s="41">
        <v>4360</v>
      </c>
      <c r="E88" s="65" t="s">
        <v>84</v>
      </c>
      <c r="F88" s="43"/>
      <c r="G88" s="43"/>
      <c r="H88" s="44"/>
      <c r="I88" s="43"/>
      <c r="J88" s="45"/>
      <c r="K88" s="46">
        <v>1000</v>
      </c>
      <c r="L88" s="47">
        <v>0</v>
      </c>
      <c r="M88" s="48">
        <f t="shared" si="5"/>
        <v>0</v>
      </c>
    </row>
    <row r="89" spans="1:13" s="8" customFormat="1" ht="30.75" customHeight="1">
      <c r="A89" s="39"/>
      <c r="B89" s="40"/>
      <c r="C89" s="41"/>
      <c r="D89" s="41">
        <v>4370</v>
      </c>
      <c r="E89" s="65" t="s">
        <v>86</v>
      </c>
      <c r="F89" s="43"/>
      <c r="G89" s="43"/>
      <c r="H89" s="44"/>
      <c r="I89" s="43"/>
      <c r="J89" s="45"/>
      <c r="K89" s="46">
        <v>1000</v>
      </c>
      <c r="L89" s="47">
        <v>578.28</v>
      </c>
      <c r="M89" s="48">
        <f t="shared" si="5"/>
        <v>0.57828</v>
      </c>
    </row>
    <row r="90" spans="1:13" s="8" customFormat="1" ht="19.5" customHeight="1">
      <c r="A90" s="39"/>
      <c r="B90" s="40"/>
      <c r="C90" s="41"/>
      <c r="D90" s="41">
        <v>4410</v>
      </c>
      <c r="E90" s="42" t="s">
        <v>88</v>
      </c>
      <c r="F90" s="43"/>
      <c r="G90" s="43"/>
      <c r="H90" s="44"/>
      <c r="I90" s="43"/>
      <c r="J90" s="45"/>
      <c r="K90" s="46">
        <v>2000</v>
      </c>
      <c r="L90" s="47">
        <v>929.9</v>
      </c>
      <c r="M90" s="48">
        <f t="shared" si="5"/>
        <v>0.46495</v>
      </c>
    </row>
    <row r="91" spans="1:13" s="8" customFormat="1" ht="27" customHeight="1">
      <c r="A91" s="39"/>
      <c r="B91" s="40"/>
      <c r="C91" s="41"/>
      <c r="D91" s="41">
        <v>4740</v>
      </c>
      <c r="E91" s="65" t="s">
        <v>94</v>
      </c>
      <c r="F91" s="43"/>
      <c r="G91" s="43"/>
      <c r="H91" s="44"/>
      <c r="I91" s="43"/>
      <c r="J91" s="45"/>
      <c r="K91" s="46">
        <v>1000</v>
      </c>
      <c r="L91" s="47">
        <v>490.38</v>
      </c>
      <c r="M91" s="48">
        <f aca="true" t="shared" si="6" ref="M91:M117">L91/K91</f>
        <v>0.49038</v>
      </c>
    </row>
    <row r="92" spans="1:13" s="8" customFormat="1" ht="28.5" customHeight="1">
      <c r="A92" s="39"/>
      <c r="B92" s="40"/>
      <c r="C92" s="41"/>
      <c r="D92" s="41">
        <v>4750</v>
      </c>
      <c r="E92" s="65" t="s">
        <v>96</v>
      </c>
      <c r="F92" s="43"/>
      <c r="G92" s="43"/>
      <c r="H92" s="44"/>
      <c r="I92" s="43"/>
      <c r="J92" s="45"/>
      <c r="K92" s="46">
        <v>3500</v>
      </c>
      <c r="L92" s="47">
        <v>560.04</v>
      </c>
      <c r="M92" s="48">
        <f t="shared" si="6"/>
        <v>0.16001142857142855</v>
      </c>
    </row>
    <row r="93" spans="1:13" s="8" customFormat="1" ht="19.5" customHeight="1">
      <c r="A93" s="28"/>
      <c r="B93" s="49"/>
      <c r="C93" s="50">
        <v>75023</v>
      </c>
      <c r="D93" s="50"/>
      <c r="E93" s="32" t="s">
        <v>103</v>
      </c>
      <c r="F93" s="34">
        <f>SUM(F95:F120)</f>
        <v>21675</v>
      </c>
      <c r="G93" s="33">
        <f>SUM(G95:G120)</f>
        <v>1919</v>
      </c>
      <c r="H93" s="34">
        <f>G93/F93</f>
        <v>0.08853517877739331</v>
      </c>
      <c r="I93" s="34">
        <f>SUM(I95:I120)</f>
        <v>20911.300000000003</v>
      </c>
      <c r="J93" s="51">
        <f>I93/F93</f>
        <v>0.9647658592848906</v>
      </c>
      <c r="K93" s="36">
        <f>SUM(K94:K117)</f>
        <v>2517629</v>
      </c>
      <c r="L93" s="36">
        <f>SUM(L94:L117)</f>
        <v>2341391.19</v>
      </c>
      <c r="M93" s="38">
        <f t="shared" si="6"/>
        <v>0.9299984985873614</v>
      </c>
    </row>
    <row r="94" spans="1:13" s="8" customFormat="1" ht="19.5" customHeight="1">
      <c r="A94" s="28"/>
      <c r="B94" s="49"/>
      <c r="C94" s="50"/>
      <c r="D94" s="41">
        <v>3020</v>
      </c>
      <c r="E94" s="42" t="s">
        <v>73</v>
      </c>
      <c r="F94" s="44"/>
      <c r="G94" s="43"/>
      <c r="H94" s="44"/>
      <c r="I94" s="44"/>
      <c r="J94" s="52"/>
      <c r="K94" s="46">
        <v>11930</v>
      </c>
      <c r="L94" s="46">
        <v>7410.76</v>
      </c>
      <c r="M94" s="48">
        <f t="shared" si="6"/>
        <v>0.62118692372171</v>
      </c>
    </row>
    <row r="95" spans="1:13" s="8" customFormat="1" ht="19.5" customHeight="1">
      <c r="A95" s="39"/>
      <c r="B95" s="40"/>
      <c r="C95" s="41"/>
      <c r="D95" s="41">
        <v>4010</v>
      </c>
      <c r="E95" s="42" t="s">
        <v>74</v>
      </c>
      <c r="F95" s="44"/>
      <c r="G95" s="44"/>
      <c r="H95" s="44"/>
      <c r="I95" s="44"/>
      <c r="J95" s="52"/>
      <c r="K95" s="46">
        <v>1404887</v>
      </c>
      <c r="L95" s="47">
        <v>1387785.73</v>
      </c>
      <c r="M95" s="48">
        <f t="shared" si="6"/>
        <v>0.9878272985656498</v>
      </c>
    </row>
    <row r="96" spans="1:13" s="8" customFormat="1" ht="19.5" customHeight="1">
      <c r="A96" s="39"/>
      <c r="B96" s="40"/>
      <c r="C96" s="41"/>
      <c r="D96" s="41">
        <v>4040</v>
      </c>
      <c r="E96" s="42" t="s">
        <v>75</v>
      </c>
      <c r="F96" s="44"/>
      <c r="G96" s="44"/>
      <c r="H96" s="44"/>
      <c r="I96" s="44"/>
      <c r="J96" s="52"/>
      <c r="K96" s="46">
        <v>78540</v>
      </c>
      <c r="L96" s="47">
        <v>78538.3</v>
      </c>
      <c r="M96" s="48">
        <f t="shared" si="6"/>
        <v>0.999978354978355</v>
      </c>
    </row>
    <row r="97" spans="1:13" s="8" customFormat="1" ht="19.5" customHeight="1">
      <c r="A97" s="39"/>
      <c r="B97" s="40"/>
      <c r="C97" s="41"/>
      <c r="D97" s="41">
        <v>4110</v>
      </c>
      <c r="E97" s="42" t="s">
        <v>76</v>
      </c>
      <c r="F97" s="43"/>
      <c r="G97" s="43"/>
      <c r="H97" s="44"/>
      <c r="I97" s="43"/>
      <c r="J97" s="45"/>
      <c r="K97" s="46">
        <v>240000</v>
      </c>
      <c r="L97" s="47">
        <v>232458.55</v>
      </c>
      <c r="M97" s="48">
        <f t="shared" si="6"/>
        <v>0.9685772916666666</v>
      </c>
    </row>
    <row r="98" spans="1:13" s="8" customFormat="1" ht="19.5" customHeight="1">
      <c r="A98" s="39"/>
      <c r="B98" s="40"/>
      <c r="C98" s="41"/>
      <c r="D98" s="41">
        <v>4120</v>
      </c>
      <c r="E98" s="42" t="s">
        <v>77</v>
      </c>
      <c r="F98" s="43"/>
      <c r="G98" s="43"/>
      <c r="H98" s="44"/>
      <c r="I98" s="43"/>
      <c r="J98" s="45"/>
      <c r="K98" s="46">
        <v>35184</v>
      </c>
      <c r="L98" s="47">
        <v>33533.75</v>
      </c>
      <c r="M98" s="48">
        <f t="shared" si="6"/>
        <v>0.9530965779899955</v>
      </c>
    </row>
    <row r="99" spans="1:13" s="8" customFormat="1" ht="26.25" customHeight="1">
      <c r="A99" s="39"/>
      <c r="B99" s="40"/>
      <c r="C99" s="41"/>
      <c r="D99" s="41">
        <v>4140</v>
      </c>
      <c r="E99" s="42" t="s">
        <v>104</v>
      </c>
      <c r="F99" s="43"/>
      <c r="G99" s="43"/>
      <c r="H99" s="44"/>
      <c r="I99" s="43"/>
      <c r="J99" s="45"/>
      <c r="K99" s="46">
        <v>76900</v>
      </c>
      <c r="L99" s="47">
        <v>72267</v>
      </c>
      <c r="M99" s="48">
        <f t="shared" si="6"/>
        <v>0.9397529258777634</v>
      </c>
    </row>
    <row r="100" spans="1:13" s="8" customFormat="1" ht="22.5" customHeight="1">
      <c r="A100" s="39"/>
      <c r="B100" s="40"/>
      <c r="C100" s="41"/>
      <c r="D100" s="41">
        <v>4170</v>
      </c>
      <c r="E100" s="65" t="s">
        <v>39</v>
      </c>
      <c r="F100" s="43"/>
      <c r="G100" s="43"/>
      <c r="H100" s="44"/>
      <c r="I100" s="43"/>
      <c r="J100" s="45"/>
      <c r="K100" s="46">
        <v>36215</v>
      </c>
      <c r="L100" s="47">
        <v>29386.25</v>
      </c>
      <c r="M100" s="48">
        <f t="shared" si="6"/>
        <v>0.8114386304017672</v>
      </c>
    </row>
    <row r="101" spans="1:13" s="8" customFormat="1" ht="19.5" customHeight="1">
      <c r="A101" s="39"/>
      <c r="B101" s="40"/>
      <c r="C101" s="41"/>
      <c r="D101" s="41">
        <v>4210</v>
      </c>
      <c r="E101" s="42" t="s">
        <v>40</v>
      </c>
      <c r="F101" s="44"/>
      <c r="G101" s="44"/>
      <c r="H101" s="44"/>
      <c r="I101" s="44"/>
      <c r="J101" s="45"/>
      <c r="K101" s="46">
        <v>103798</v>
      </c>
      <c r="L101" s="47">
        <v>101680.48</v>
      </c>
      <c r="M101" s="48">
        <f t="shared" si="6"/>
        <v>0.9795996069288425</v>
      </c>
    </row>
    <row r="102" spans="1:13" s="8" customFormat="1" ht="19.5" customHeight="1">
      <c r="A102" s="39"/>
      <c r="B102" s="40"/>
      <c r="C102" s="41"/>
      <c r="D102" s="41">
        <v>4260</v>
      </c>
      <c r="E102" s="42" t="s">
        <v>78</v>
      </c>
      <c r="F102" s="43"/>
      <c r="G102" s="43"/>
      <c r="H102" s="44"/>
      <c r="I102" s="43"/>
      <c r="J102" s="45"/>
      <c r="K102" s="46">
        <v>27800</v>
      </c>
      <c r="L102" s="47">
        <v>25173.51</v>
      </c>
      <c r="M102" s="48">
        <f t="shared" si="6"/>
        <v>0.9055219424460431</v>
      </c>
    </row>
    <row r="103" spans="1:13" s="8" customFormat="1" ht="19.5" customHeight="1">
      <c r="A103" s="39"/>
      <c r="B103" s="40"/>
      <c r="C103" s="41"/>
      <c r="D103" s="41">
        <v>4270</v>
      </c>
      <c r="E103" s="42" t="s">
        <v>41</v>
      </c>
      <c r="F103" s="43"/>
      <c r="G103" s="43"/>
      <c r="H103" s="44"/>
      <c r="I103" s="43"/>
      <c r="J103" s="45"/>
      <c r="K103" s="46">
        <v>5300</v>
      </c>
      <c r="L103" s="47">
        <v>3296.05</v>
      </c>
      <c r="M103" s="48">
        <f t="shared" si="6"/>
        <v>0.6218962264150943</v>
      </c>
    </row>
    <row r="104" spans="1:13" s="8" customFormat="1" ht="19.5" customHeight="1">
      <c r="A104" s="39"/>
      <c r="B104" s="40"/>
      <c r="C104" s="41"/>
      <c r="D104" s="41">
        <v>4280</v>
      </c>
      <c r="E104" s="42" t="s">
        <v>79</v>
      </c>
      <c r="F104" s="43"/>
      <c r="G104" s="43"/>
      <c r="H104" s="44"/>
      <c r="I104" s="43"/>
      <c r="J104" s="45"/>
      <c r="K104" s="46">
        <v>3000</v>
      </c>
      <c r="L104" s="47">
        <v>1908</v>
      </c>
      <c r="M104" s="48">
        <f t="shared" si="6"/>
        <v>0.636</v>
      </c>
    </row>
    <row r="105" spans="1:13" s="8" customFormat="1" ht="19.5" customHeight="1">
      <c r="A105" s="39"/>
      <c r="B105" s="40"/>
      <c r="C105" s="41"/>
      <c r="D105" s="41">
        <v>4300</v>
      </c>
      <c r="E105" s="42" t="s">
        <v>34</v>
      </c>
      <c r="F105" s="43"/>
      <c r="G105" s="43"/>
      <c r="H105" s="44"/>
      <c r="I105" s="43"/>
      <c r="J105" s="45"/>
      <c r="K105" s="46">
        <v>191716</v>
      </c>
      <c r="L105" s="47">
        <v>117009.13</v>
      </c>
      <c r="M105" s="48">
        <f t="shared" si="6"/>
        <v>0.6103253249598365</v>
      </c>
    </row>
    <row r="106" spans="1:13" s="8" customFormat="1" ht="19.5" customHeight="1">
      <c r="A106" s="39"/>
      <c r="B106" s="40"/>
      <c r="C106" s="41"/>
      <c r="D106" s="41">
        <v>4350</v>
      </c>
      <c r="E106" s="42" t="s">
        <v>82</v>
      </c>
      <c r="F106" s="43"/>
      <c r="G106" s="43"/>
      <c r="H106" s="44"/>
      <c r="I106" s="43"/>
      <c r="J106" s="45"/>
      <c r="K106" s="46">
        <v>1200</v>
      </c>
      <c r="L106" s="47">
        <v>1173.68</v>
      </c>
      <c r="M106" s="48">
        <f t="shared" si="6"/>
        <v>0.9780666666666668</v>
      </c>
    </row>
    <row r="107" spans="1:13" s="8" customFormat="1" ht="24" customHeight="1">
      <c r="A107" s="39"/>
      <c r="B107" s="40"/>
      <c r="C107" s="41"/>
      <c r="D107" s="41">
        <v>4360</v>
      </c>
      <c r="E107" s="65" t="s">
        <v>84</v>
      </c>
      <c r="F107" s="43"/>
      <c r="G107" s="43"/>
      <c r="H107" s="44"/>
      <c r="I107" s="43"/>
      <c r="J107" s="45"/>
      <c r="K107" s="46">
        <v>9000</v>
      </c>
      <c r="L107" s="47">
        <v>8979.64</v>
      </c>
      <c r="M107" s="48">
        <f t="shared" si="6"/>
        <v>0.9977377777777777</v>
      </c>
    </row>
    <row r="108" spans="1:13" s="8" customFormat="1" ht="24" customHeight="1">
      <c r="A108" s="39"/>
      <c r="B108" s="40"/>
      <c r="C108" s="41"/>
      <c r="D108" s="41">
        <v>4370</v>
      </c>
      <c r="E108" s="65" t="s">
        <v>86</v>
      </c>
      <c r="F108" s="43"/>
      <c r="G108" s="43"/>
      <c r="H108" s="44"/>
      <c r="I108" s="43"/>
      <c r="J108" s="45"/>
      <c r="K108" s="46">
        <v>26900</v>
      </c>
      <c r="L108" s="47">
        <v>21179.6</v>
      </c>
      <c r="M108" s="48">
        <f t="shared" si="6"/>
        <v>0.7873457249070631</v>
      </c>
    </row>
    <row r="109" spans="1:13" s="8" customFormat="1" ht="19.5" customHeight="1">
      <c r="A109" s="39"/>
      <c r="B109" s="40"/>
      <c r="C109" s="41"/>
      <c r="D109" s="41">
        <v>4410</v>
      </c>
      <c r="E109" s="42" t="s">
        <v>88</v>
      </c>
      <c r="F109" s="43"/>
      <c r="G109" s="43"/>
      <c r="H109" s="44"/>
      <c r="I109" s="43"/>
      <c r="J109" s="45"/>
      <c r="K109" s="46">
        <v>5000</v>
      </c>
      <c r="L109" s="47">
        <v>1289.84</v>
      </c>
      <c r="M109" s="48">
        <f t="shared" si="6"/>
        <v>0.257968</v>
      </c>
    </row>
    <row r="110" spans="1:13" s="8" customFormat="1" ht="19.5" customHeight="1">
      <c r="A110" s="39"/>
      <c r="B110" s="40"/>
      <c r="C110" s="41"/>
      <c r="D110" s="41">
        <v>4430</v>
      </c>
      <c r="E110" s="42" t="s">
        <v>47</v>
      </c>
      <c r="F110" s="43"/>
      <c r="G110" s="43"/>
      <c r="H110" s="44"/>
      <c r="I110" s="43"/>
      <c r="J110" s="45"/>
      <c r="K110" s="46">
        <v>47424</v>
      </c>
      <c r="L110" s="47">
        <v>43444.28</v>
      </c>
      <c r="M110" s="48">
        <f t="shared" si="6"/>
        <v>0.9160821524966262</v>
      </c>
    </row>
    <row r="111" spans="1:13" s="8" customFormat="1" ht="26.25" customHeight="1">
      <c r="A111" s="39"/>
      <c r="B111" s="40"/>
      <c r="C111" s="41"/>
      <c r="D111" s="68" t="s">
        <v>105</v>
      </c>
      <c r="E111" s="42" t="s">
        <v>90</v>
      </c>
      <c r="F111" s="43"/>
      <c r="G111" s="43"/>
      <c r="H111" s="43"/>
      <c r="I111" s="43"/>
      <c r="J111" s="45"/>
      <c r="K111" s="46">
        <v>35271</v>
      </c>
      <c r="L111" s="47">
        <v>35271</v>
      </c>
      <c r="M111" s="48">
        <f t="shared" si="6"/>
        <v>1</v>
      </c>
    </row>
    <row r="112" spans="1:13" s="8" customFormat="1" ht="26.25" customHeight="1">
      <c r="A112" s="39"/>
      <c r="B112" s="40"/>
      <c r="C112" s="41"/>
      <c r="D112" s="68" t="s">
        <v>106</v>
      </c>
      <c r="E112" s="42" t="s">
        <v>59</v>
      </c>
      <c r="F112" s="43"/>
      <c r="G112" s="43"/>
      <c r="H112" s="43"/>
      <c r="I112" s="43"/>
      <c r="J112" s="45"/>
      <c r="K112" s="46">
        <v>200</v>
      </c>
      <c r="L112" s="47">
        <v>0</v>
      </c>
      <c r="M112" s="48">
        <f t="shared" si="6"/>
        <v>0</v>
      </c>
    </row>
    <row r="113" spans="1:13" s="8" customFormat="1" ht="26.25" customHeight="1">
      <c r="A113" s="39"/>
      <c r="B113" s="40"/>
      <c r="C113" s="41"/>
      <c r="D113" s="68" t="s">
        <v>107</v>
      </c>
      <c r="E113" s="42" t="s">
        <v>108</v>
      </c>
      <c r="F113" s="43"/>
      <c r="G113" s="43"/>
      <c r="H113" s="43"/>
      <c r="I113" s="43"/>
      <c r="J113" s="45"/>
      <c r="K113" s="46">
        <v>5814</v>
      </c>
      <c r="L113" s="47">
        <v>5813.7</v>
      </c>
      <c r="M113" s="48">
        <f t="shared" si="6"/>
        <v>0.9999484004127966</v>
      </c>
    </row>
    <row r="114" spans="1:13" s="8" customFormat="1" ht="26.25" customHeight="1">
      <c r="A114" s="39"/>
      <c r="B114" s="40"/>
      <c r="C114" s="41"/>
      <c r="D114" s="68" t="s">
        <v>91</v>
      </c>
      <c r="E114" s="65" t="s">
        <v>92</v>
      </c>
      <c r="F114" s="43"/>
      <c r="G114" s="43"/>
      <c r="H114" s="43"/>
      <c r="I114" s="43"/>
      <c r="J114" s="45"/>
      <c r="K114" s="46">
        <v>15000</v>
      </c>
      <c r="L114" s="47">
        <v>9723.6</v>
      </c>
      <c r="M114" s="48">
        <f t="shared" si="6"/>
        <v>0.64824</v>
      </c>
    </row>
    <row r="115" spans="1:13" s="8" customFormat="1" ht="26.25" customHeight="1">
      <c r="A115" s="39"/>
      <c r="B115" s="40"/>
      <c r="C115" s="41"/>
      <c r="D115" s="68" t="s">
        <v>93</v>
      </c>
      <c r="E115" s="65" t="s">
        <v>94</v>
      </c>
      <c r="F115" s="43"/>
      <c r="G115" s="43"/>
      <c r="H115" s="43"/>
      <c r="I115" s="43"/>
      <c r="J115" s="45"/>
      <c r="K115" s="46">
        <v>8050</v>
      </c>
      <c r="L115" s="47">
        <v>5427.68</v>
      </c>
      <c r="M115" s="48">
        <f t="shared" si="6"/>
        <v>0.6742459627329193</v>
      </c>
    </row>
    <row r="116" spans="1:13" s="8" customFormat="1" ht="26.25" customHeight="1">
      <c r="A116" s="39"/>
      <c r="B116" s="40"/>
      <c r="C116" s="41"/>
      <c r="D116" s="68" t="s">
        <v>95</v>
      </c>
      <c r="E116" s="65" t="s">
        <v>96</v>
      </c>
      <c r="F116" s="43"/>
      <c r="G116" s="43"/>
      <c r="H116" s="43"/>
      <c r="I116" s="43"/>
      <c r="J116" s="45"/>
      <c r="K116" s="46">
        <v>69000</v>
      </c>
      <c r="L116" s="47">
        <v>39162.9</v>
      </c>
      <c r="M116" s="48">
        <f t="shared" si="6"/>
        <v>0.5675782608695652</v>
      </c>
    </row>
    <row r="117" spans="1:13" s="8" customFormat="1" ht="27.75" customHeight="1">
      <c r="A117" s="39"/>
      <c r="B117" s="40"/>
      <c r="C117" s="41"/>
      <c r="D117" s="68" t="s">
        <v>109</v>
      </c>
      <c r="E117" s="42" t="s">
        <v>110</v>
      </c>
      <c r="F117" s="43"/>
      <c r="G117" s="43"/>
      <c r="H117" s="43"/>
      <c r="I117" s="43"/>
      <c r="J117" s="45"/>
      <c r="K117" s="46">
        <v>79500</v>
      </c>
      <c r="L117" s="47">
        <v>79477.76</v>
      </c>
      <c r="M117" s="48">
        <f t="shared" si="6"/>
        <v>0.999720251572327</v>
      </c>
    </row>
    <row r="118" spans="1:13" s="8" customFormat="1" ht="27.75" customHeight="1">
      <c r="A118" s="39"/>
      <c r="B118" s="40"/>
      <c r="C118" s="41"/>
      <c r="D118" s="68" t="s">
        <v>111</v>
      </c>
      <c r="E118" s="42" t="s">
        <v>112</v>
      </c>
      <c r="F118" s="43">
        <v>2300</v>
      </c>
      <c r="G118" s="43"/>
      <c r="H118" s="43"/>
      <c r="I118" s="43">
        <v>2280</v>
      </c>
      <c r="J118" s="52">
        <f>I118/F118</f>
        <v>0.991304347826087</v>
      </c>
      <c r="K118" s="46"/>
      <c r="L118" s="47"/>
      <c r="M118" s="48"/>
    </row>
    <row r="119" spans="1:13" s="8" customFormat="1" ht="19.5" customHeight="1">
      <c r="A119" s="39"/>
      <c r="B119" s="40"/>
      <c r="C119" s="41"/>
      <c r="D119" s="68" t="s">
        <v>58</v>
      </c>
      <c r="E119" s="42" t="s">
        <v>59</v>
      </c>
      <c r="F119" s="43">
        <v>5700</v>
      </c>
      <c r="G119" s="43">
        <v>1749</v>
      </c>
      <c r="H119" s="44">
        <f>G119/F119</f>
        <v>0.3068421052631579</v>
      </c>
      <c r="I119" s="43">
        <v>7074.95</v>
      </c>
      <c r="J119" s="52">
        <f>I119/F119</f>
        <v>1.241219298245614</v>
      </c>
      <c r="K119" s="46"/>
      <c r="L119" s="47"/>
      <c r="M119" s="48"/>
    </row>
    <row r="120" spans="1:13" s="8" customFormat="1" ht="19.5" customHeight="1">
      <c r="A120" s="39"/>
      <c r="B120" s="40"/>
      <c r="C120" s="41"/>
      <c r="D120" s="68" t="s">
        <v>70</v>
      </c>
      <c r="E120" s="42" t="s">
        <v>71</v>
      </c>
      <c r="F120" s="43">
        <v>13675</v>
      </c>
      <c r="G120" s="43">
        <v>170</v>
      </c>
      <c r="H120" s="44"/>
      <c r="I120" s="43">
        <v>11556.35</v>
      </c>
      <c r="J120" s="52">
        <f>I120/F120</f>
        <v>0.8450712979890311</v>
      </c>
      <c r="K120" s="46"/>
      <c r="L120" s="47"/>
      <c r="M120" s="48"/>
    </row>
    <row r="121" spans="1:13" s="8" customFormat="1" ht="19.5" customHeight="1">
      <c r="A121" s="28"/>
      <c r="B121" s="49"/>
      <c r="C121" s="50">
        <v>75095</v>
      </c>
      <c r="D121" s="50"/>
      <c r="E121" s="32" t="s">
        <v>31</v>
      </c>
      <c r="F121" s="33"/>
      <c r="G121" s="33">
        <f>SUM(G123:G125)</f>
        <v>0</v>
      </c>
      <c r="H121" s="34"/>
      <c r="I121" s="33"/>
      <c r="J121" s="51"/>
      <c r="K121" s="36">
        <f>SUM(K122:K125)</f>
        <v>74450</v>
      </c>
      <c r="L121" s="36">
        <f>SUM(L122:L125)</f>
        <v>53405</v>
      </c>
      <c r="M121" s="38">
        <f aca="true" t="shared" si="7" ref="M121:M127">L121/K121</f>
        <v>0.7173270651443923</v>
      </c>
    </row>
    <row r="122" spans="1:13" s="8" customFormat="1" ht="19.5" customHeight="1">
      <c r="A122" s="28"/>
      <c r="B122" s="49"/>
      <c r="C122" s="50"/>
      <c r="D122" s="41">
        <v>4170</v>
      </c>
      <c r="E122" s="42" t="s">
        <v>39</v>
      </c>
      <c r="F122" s="43"/>
      <c r="G122" s="43"/>
      <c r="H122" s="44"/>
      <c r="I122" s="43"/>
      <c r="J122" s="52"/>
      <c r="K122" s="46">
        <v>12700</v>
      </c>
      <c r="L122" s="47">
        <v>10530</v>
      </c>
      <c r="M122" s="48">
        <f t="shared" si="7"/>
        <v>0.8291338582677166</v>
      </c>
    </row>
    <row r="123" spans="1:13" s="8" customFormat="1" ht="19.5" customHeight="1">
      <c r="A123" s="39"/>
      <c r="B123" s="40"/>
      <c r="C123" s="41"/>
      <c r="D123" s="41">
        <v>4210</v>
      </c>
      <c r="E123" s="42" t="s">
        <v>40</v>
      </c>
      <c r="F123" s="43"/>
      <c r="G123" s="43"/>
      <c r="H123" s="44"/>
      <c r="I123" s="43"/>
      <c r="J123" s="52"/>
      <c r="K123" s="46">
        <v>33100</v>
      </c>
      <c r="L123" s="47">
        <v>24570.35</v>
      </c>
      <c r="M123" s="48">
        <f t="shared" si="7"/>
        <v>0.7423066465256797</v>
      </c>
    </row>
    <row r="124" spans="1:13" s="8" customFormat="1" ht="19.5" customHeight="1">
      <c r="A124" s="39"/>
      <c r="B124" s="40"/>
      <c r="C124" s="41"/>
      <c r="D124" s="41">
        <v>4300</v>
      </c>
      <c r="E124" s="42" t="s">
        <v>34</v>
      </c>
      <c r="F124" s="43"/>
      <c r="G124" s="43"/>
      <c r="H124" s="44"/>
      <c r="I124" s="43"/>
      <c r="J124" s="52"/>
      <c r="K124" s="46">
        <v>22050</v>
      </c>
      <c r="L124" s="47">
        <v>15058.65</v>
      </c>
      <c r="M124" s="48">
        <f t="shared" si="7"/>
        <v>0.6829319727891157</v>
      </c>
    </row>
    <row r="125" spans="1:13" s="67" customFormat="1" ht="19.5" customHeight="1">
      <c r="A125" s="56"/>
      <c r="B125" s="57"/>
      <c r="C125" s="58"/>
      <c r="D125" s="64">
        <v>4430</v>
      </c>
      <c r="E125" s="65" t="s">
        <v>47</v>
      </c>
      <c r="F125" s="60"/>
      <c r="G125" s="60"/>
      <c r="H125" s="61"/>
      <c r="I125" s="60"/>
      <c r="J125" s="51"/>
      <c r="K125" s="46">
        <v>6600</v>
      </c>
      <c r="L125" s="46">
        <v>3246</v>
      </c>
      <c r="M125" s="48">
        <f t="shared" si="7"/>
        <v>0.4918181818181818</v>
      </c>
    </row>
    <row r="126" spans="1:13" s="69" customFormat="1" ht="51.75" customHeight="1">
      <c r="A126" s="19" t="s">
        <v>113</v>
      </c>
      <c r="B126" s="53">
        <v>751</v>
      </c>
      <c r="C126" s="53"/>
      <c r="D126" s="53"/>
      <c r="E126" s="22" t="s">
        <v>114</v>
      </c>
      <c r="F126" s="24">
        <f>SUM(F127+F133)</f>
        <v>24103</v>
      </c>
      <c r="G126" s="24">
        <f>SUM(G127+G133)</f>
        <v>1200</v>
      </c>
      <c r="H126" s="24">
        <f>SUM(H127+H133)</f>
        <v>0.5</v>
      </c>
      <c r="I126" s="24">
        <f>SUM(I127+I133)</f>
        <v>24083.47</v>
      </c>
      <c r="J126" s="26">
        <f>I126/F126</f>
        <v>0.9991897274198233</v>
      </c>
      <c r="K126" s="23">
        <f>SUM(K127+K133)</f>
        <v>24103</v>
      </c>
      <c r="L126" s="23">
        <f>SUM(L127+L133)</f>
        <v>24083.47</v>
      </c>
      <c r="M126" s="27">
        <f t="shared" si="7"/>
        <v>0.9991897274198233</v>
      </c>
    </row>
    <row r="127" spans="1:13" s="8" customFormat="1" ht="31.5" customHeight="1">
      <c r="A127" s="28"/>
      <c r="B127" s="57"/>
      <c r="C127" s="50">
        <v>75101</v>
      </c>
      <c r="D127" s="50"/>
      <c r="E127" s="32" t="s">
        <v>115</v>
      </c>
      <c r="F127" s="33">
        <f>SUM(F128:F128)</f>
        <v>2400</v>
      </c>
      <c r="G127" s="33">
        <f>SUM(G128:G128)</f>
        <v>1200</v>
      </c>
      <c r="H127" s="34">
        <f>G127/F127</f>
        <v>0.5</v>
      </c>
      <c r="I127" s="33">
        <f>SUM(I128:I128)</f>
        <v>2396.72</v>
      </c>
      <c r="J127" s="51">
        <f>I127/F127</f>
        <v>0.9986333333333333</v>
      </c>
      <c r="K127" s="36">
        <f>SUM(K128:K132)</f>
        <v>2400</v>
      </c>
      <c r="L127" s="36">
        <f>SUM(L128:L132)</f>
        <v>2396.7200000000003</v>
      </c>
      <c r="M127" s="38">
        <f t="shared" si="7"/>
        <v>0.9986333333333335</v>
      </c>
    </row>
    <row r="128" spans="1:13" s="8" customFormat="1" ht="51.75" customHeight="1">
      <c r="A128" s="39"/>
      <c r="B128" s="40"/>
      <c r="C128" s="41"/>
      <c r="D128" s="41">
        <v>2010</v>
      </c>
      <c r="E128" s="42" t="s">
        <v>32</v>
      </c>
      <c r="F128" s="44">
        <v>2400</v>
      </c>
      <c r="G128" s="43">
        <v>1200</v>
      </c>
      <c r="H128" s="44">
        <f>G128/F128</f>
        <v>0.5</v>
      </c>
      <c r="I128" s="44">
        <v>2396.72</v>
      </c>
      <c r="J128" s="52">
        <f>I128/F128</f>
        <v>0.9986333333333333</v>
      </c>
      <c r="K128" s="46"/>
      <c r="L128" s="47"/>
      <c r="M128" s="38"/>
    </row>
    <row r="129" spans="1:13" s="8" customFormat="1" ht="29.25" customHeight="1">
      <c r="A129" s="39"/>
      <c r="B129" s="40"/>
      <c r="C129" s="41"/>
      <c r="D129" s="41">
        <v>4010</v>
      </c>
      <c r="E129" s="42" t="s">
        <v>74</v>
      </c>
      <c r="F129" s="44"/>
      <c r="G129" s="43"/>
      <c r="H129" s="44"/>
      <c r="I129" s="44"/>
      <c r="J129" s="52"/>
      <c r="K129" s="46">
        <v>1253</v>
      </c>
      <c r="L129" s="47">
        <v>1251</v>
      </c>
      <c r="M129" s="48">
        <f>L129/K129</f>
        <v>0.9984038308060654</v>
      </c>
    </row>
    <row r="130" spans="1:13" s="8" customFormat="1" ht="24.75" customHeight="1">
      <c r="A130" s="39"/>
      <c r="B130" s="40"/>
      <c r="C130" s="41"/>
      <c r="D130" s="41">
        <v>4110</v>
      </c>
      <c r="E130" s="42" t="s">
        <v>76</v>
      </c>
      <c r="F130" s="44"/>
      <c r="G130" s="44"/>
      <c r="H130" s="44"/>
      <c r="I130" s="44"/>
      <c r="J130" s="52"/>
      <c r="K130" s="46">
        <v>216</v>
      </c>
      <c r="L130" s="47">
        <v>215.06</v>
      </c>
      <c r="M130" s="48">
        <f>L130/K130</f>
        <v>0.9956481481481482</v>
      </c>
    </row>
    <row r="131" spans="1:13" s="8" customFormat="1" ht="24.75" customHeight="1">
      <c r="A131" s="39"/>
      <c r="B131" s="40"/>
      <c r="C131" s="41"/>
      <c r="D131" s="41">
        <v>4120</v>
      </c>
      <c r="E131" s="42" t="s">
        <v>77</v>
      </c>
      <c r="F131" s="44"/>
      <c r="G131" s="44"/>
      <c r="H131" s="44"/>
      <c r="I131" s="44"/>
      <c r="J131" s="52"/>
      <c r="K131" s="46">
        <v>31</v>
      </c>
      <c r="L131" s="47">
        <v>30.66</v>
      </c>
      <c r="M131" s="48">
        <f>L131/K131</f>
        <v>0.9890322580645161</v>
      </c>
    </row>
    <row r="132" spans="1:13" s="8" customFormat="1" ht="24.75" customHeight="1">
      <c r="A132" s="39"/>
      <c r="B132" s="40"/>
      <c r="C132" s="41"/>
      <c r="D132" s="41">
        <v>4210</v>
      </c>
      <c r="E132" s="42" t="s">
        <v>40</v>
      </c>
      <c r="F132" s="44"/>
      <c r="G132" s="44"/>
      <c r="H132" s="44"/>
      <c r="I132" s="44"/>
      <c r="J132" s="52"/>
      <c r="K132" s="46">
        <v>900</v>
      </c>
      <c r="L132" s="47">
        <v>900</v>
      </c>
      <c r="M132" s="48">
        <f>L132/K132</f>
        <v>1</v>
      </c>
    </row>
    <row r="133" spans="1:14" s="8" customFormat="1" ht="24.75" customHeight="1">
      <c r="A133" s="39"/>
      <c r="B133" s="40"/>
      <c r="C133" s="50">
        <v>75108</v>
      </c>
      <c r="D133" s="50"/>
      <c r="E133" s="32" t="s">
        <v>116</v>
      </c>
      <c r="F133" s="34">
        <f>SUM(F134)</f>
        <v>21703</v>
      </c>
      <c r="G133" s="34">
        <f>SUM(G134)</f>
        <v>0</v>
      </c>
      <c r="H133" s="34">
        <f>SUM(H134)</f>
        <v>0</v>
      </c>
      <c r="I133" s="34">
        <f>SUM(I134)</f>
        <v>21686.75</v>
      </c>
      <c r="J133" s="51">
        <f>I133/F133</f>
        <v>0.9992512555867853</v>
      </c>
      <c r="K133" s="36">
        <f>SUM(K134:K141)</f>
        <v>21703</v>
      </c>
      <c r="L133" s="36">
        <f>SUM(L134:L141)</f>
        <v>21686.75</v>
      </c>
      <c r="M133" s="38">
        <f>L133/K133</f>
        <v>0.9992512555867853</v>
      </c>
      <c r="N133" s="78"/>
    </row>
    <row r="134" spans="1:13" s="8" customFormat="1" ht="24.75" customHeight="1">
      <c r="A134" s="39"/>
      <c r="B134" s="40"/>
      <c r="C134" s="41"/>
      <c r="D134" s="41">
        <v>2010</v>
      </c>
      <c r="E134" s="42" t="s">
        <v>32</v>
      </c>
      <c r="F134" s="44">
        <v>21703</v>
      </c>
      <c r="G134" s="44"/>
      <c r="H134" s="44"/>
      <c r="I134" s="44">
        <v>21686.75</v>
      </c>
      <c r="J134" s="52">
        <f>I134/F134</f>
        <v>0.9992512555867853</v>
      </c>
      <c r="K134" s="46"/>
      <c r="L134" s="47"/>
      <c r="M134" s="38"/>
    </row>
    <row r="135" spans="1:13" s="8" customFormat="1" ht="24.75" customHeight="1">
      <c r="A135" s="39"/>
      <c r="B135" s="40"/>
      <c r="C135" s="41"/>
      <c r="D135" s="41">
        <v>3030</v>
      </c>
      <c r="E135" s="42" t="s">
        <v>102</v>
      </c>
      <c r="F135" s="44"/>
      <c r="G135" s="44"/>
      <c r="H135" s="44"/>
      <c r="I135" s="44"/>
      <c r="J135" s="52"/>
      <c r="K135" s="46">
        <v>9900</v>
      </c>
      <c r="L135" s="47">
        <v>9900</v>
      </c>
      <c r="M135" s="48">
        <f aca="true" t="shared" si="8" ref="M135:M155">L135/K135</f>
        <v>1</v>
      </c>
    </row>
    <row r="136" spans="1:13" s="8" customFormat="1" ht="24.75" customHeight="1">
      <c r="A136" s="39"/>
      <c r="B136" s="40"/>
      <c r="C136" s="41"/>
      <c r="D136" s="41">
        <v>4110</v>
      </c>
      <c r="E136" s="42" t="s">
        <v>76</v>
      </c>
      <c r="F136" s="44"/>
      <c r="G136" s="44"/>
      <c r="H136" s="44"/>
      <c r="I136" s="44"/>
      <c r="J136" s="52"/>
      <c r="K136" s="46">
        <v>634</v>
      </c>
      <c r="L136" s="47">
        <v>628.26</v>
      </c>
      <c r="M136" s="48">
        <f t="shared" si="8"/>
        <v>0.9909463722397476</v>
      </c>
    </row>
    <row r="137" spans="1:13" s="8" customFormat="1" ht="24.75" customHeight="1">
      <c r="A137" s="39"/>
      <c r="B137" s="40"/>
      <c r="C137" s="41"/>
      <c r="D137" s="41">
        <v>4120</v>
      </c>
      <c r="E137" s="42" t="s">
        <v>77</v>
      </c>
      <c r="F137" s="44"/>
      <c r="G137" s="44"/>
      <c r="H137" s="44"/>
      <c r="I137" s="44"/>
      <c r="J137" s="52"/>
      <c r="K137" s="46">
        <v>94</v>
      </c>
      <c r="L137" s="47">
        <v>84.49</v>
      </c>
      <c r="M137" s="48">
        <f t="shared" si="8"/>
        <v>0.8988297872340425</v>
      </c>
    </row>
    <row r="138" spans="1:13" s="8" customFormat="1" ht="24.75" customHeight="1">
      <c r="A138" s="39"/>
      <c r="B138" s="40"/>
      <c r="C138" s="41"/>
      <c r="D138" s="41">
        <v>4170</v>
      </c>
      <c r="E138" s="42" t="s">
        <v>39</v>
      </c>
      <c r="F138" s="44"/>
      <c r="G138" s="44"/>
      <c r="H138" s="44"/>
      <c r="I138" s="44"/>
      <c r="J138" s="52"/>
      <c r="K138" s="46">
        <v>4905</v>
      </c>
      <c r="L138" s="47">
        <v>4905</v>
      </c>
      <c r="M138" s="48">
        <f t="shared" si="8"/>
        <v>1</v>
      </c>
    </row>
    <row r="139" spans="1:13" s="8" customFormat="1" ht="24.75" customHeight="1">
      <c r="A139" s="39"/>
      <c r="B139" s="40"/>
      <c r="C139" s="41"/>
      <c r="D139" s="41">
        <v>4210</v>
      </c>
      <c r="E139" s="42" t="s">
        <v>40</v>
      </c>
      <c r="F139" s="44"/>
      <c r="G139" s="44"/>
      <c r="H139" s="44"/>
      <c r="I139" s="44"/>
      <c r="J139" s="52"/>
      <c r="K139" s="46">
        <v>5704</v>
      </c>
      <c r="L139" s="47">
        <v>5703.45</v>
      </c>
      <c r="M139" s="48">
        <f t="shared" si="8"/>
        <v>0.9999035764375876</v>
      </c>
    </row>
    <row r="140" spans="1:13" s="8" customFormat="1" ht="24.75" customHeight="1">
      <c r="A140" s="39"/>
      <c r="B140" s="40"/>
      <c r="C140" s="41"/>
      <c r="D140" s="41">
        <v>4740</v>
      </c>
      <c r="E140" s="42" t="s">
        <v>94</v>
      </c>
      <c r="F140" s="44"/>
      <c r="G140" s="44"/>
      <c r="H140" s="44"/>
      <c r="I140" s="44"/>
      <c r="J140" s="52"/>
      <c r="K140" s="46">
        <v>46</v>
      </c>
      <c r="L140" s="47">
        <v>45.59</v>
      </c>
      <c r="M140" s="48">
        <f t="shared" si="8"/>
        <v>0.9910869565217392</v>
      </c>
    </row>
    <row r="141" spans="1:13" s="8" customFormat="1" ht="24.75" customHeight="1">
      <c r="A141" s="39"/>
      <c r="B141" s="40"/>
      <c r="C141" s="41"/>
      <c r="D141" s="41">
        <v>4750</v>
      </c>
      <c r="E141" s="42" t="s">
        <v>96</v>
      </c>
      <c r="F141" s="44"/>
      <c r="G141" s="44"/>
      <c r="H141" s="44"/>
      <c r="I141" s="44"/>
      <c r="J141" s="52"/>
      <c r="K141" s="46">
        <v>420</v>
      </c>
      <c r="L141" s="47">
        <v>419.96</v>
      </c>
      <c r="M141" s="48">
        <f t="shared" si="8"/>
        <v>0.9999047619047619</v>
      </c>
    </row>
    <row r="142" spans="1:13" s="69" customFormat="1" ht="31.5" customHeight="1">
      <c r="A142" s="19" t="s">
        <v>117</v>
      </c>
      <c r="B142" s="53">
        <v>754</v>
      </c>
      <c r="C142" s="53"/>
      <c r="D142" s="53"/>
      <c r="E142" s="22" t="s">
        <v>118</v>
      </c>
      <c r="F142" s="24">
        <f>SUM(F143+F154)</f>
        <v>4600</v>
      </c>
      <c r="G142" s="24">
        <f>SUM(G143+G154)</f>
        <v>0</v>
      </c>
      <c r="H142" s="24">
        <f>SUM(H143+H154)</f>
        <v>0</v>
      </c>
      <c r="I142" s="24">
        <f>SUM(I143+I154)</f>
        <v>4600</v>
      </c>
      <c r="J142" s="26">
        <f>I142/F142</f>
        <v>1</v>
      </c>
      <c r="K142" s="23">
        <f>SUM(K143+K150+K154)</f>
        <v>106938</v>
      </c>
      <c r="L142" s="23">
        <f>SUM(L143+L150+L154)</f>
        <v>71790.04000000001</v>
      </c>
      <c r="M142" s="27">
        <f t="shared" si="8"/>
        <v>0.6713239447156297</v>
      </c>
    </row>
    <row r="143" spans="1:13" s="8" customFormat="1" ht="19.5" customHeight="1">
      <c r="A143" s="28"/>
      <c r="B143" s="49"/>
      <c r="C143" s="50">
        <v>75412</v>
      </c>
      <c r="D143" s="50"/>
      <c r="E143" s="32" t="s">
        <v>119</v>
      </c>
      <c r="F143" s="33">
        <f>SUM(F144:F149)</f>
        <v>0</v>
      </c>
      <c r="G143" s="33"/>
      <c r="H143" s="34"/>
      <c r="I143" s="33">
        <f>SUM(I144:I149)</f>
        <v>0</v>
      </c>
      <c r="J143" s="35"/>
      <c r="K143" s="36">
        <f>SUM(K144:K149)</f>
        <v>31100</v>
      </c>
      <c r="L143" s="37">
        <f>SUM(L144:L149)</f>
        <v>25306.85</v>
      </c>
      <c r="M143" s="38">
        <f t="shared" si="8"/>
        <v>0.813725080385852</v>
      </c>
    </row>
    <row r="144" spans="1:13" s="67" customFormat="1" ht="19.5" customHeight="1">
      <c r="A144" s="56"/>
      <c r="B144" s="57"/>
      <c r="C144" s="58"/>
      <c r="D144" s="64">
        <v>4210</v>
      </c>
      <c r="E144" s="65" t="s">
        <v>40</v>
      </c>
      <c r="F144" s="61"/>
      <c r="G144" s="61"/>
      <c r="H144" s="61"/>
      <c r="I144" s="61"/>
      <c r="J144" s="52"/>
      <c r="K144" s="46">
        <v>17700</v>
      </c>
      <c r="L144" s="46">
        <v>16125.06</v>
      </c>
      <c r="M144" s="66">
        <f t="shared" si="8"/>
        <v>0.9110203389830508</v>
      </c>
    </row>
    <row r="145" spans="1:13" s="8" customFormat="1" ht="19.5" customHeight="1">
      <c r="A145" s="56"/>
      <c r="B145" s="40"/>
      <c r="C145" s="41"/>
      <c r="D145" s="41">
        <v>4260</v>
      </c>
      <c r="E145" s="42" t="s">
        <v>78</v>
      </c>
      <c r="F145" s="44"/>
      <c r="G145" s="44"/>
      <c r="H145" s="44"/>
      <c r="I145" s="44"/>
      <c r="J145" s="45"/>
      <c r="K145" s="46">
        <v>1500</v>
      </c>
      <c r="L145" s="47">
        <v>207.3</v>
      </c>
      <c r="M145" s="48">
        <f t="shared" si="8"/>
        <v>0.13820000000000002</v>
      </c>
    </row>
    <row r="146" spans="1:13" s="8" customFormat="1" ht="19.5" customHeight="1">
      <c r="A146" s="39"/>
      <c r="B146" s="57"/>
      <c r="C146" s="41"/>
      <c r="D146" s="41">
        <v>4270</v>
      </c>
      <c r="E146" s="42" t="s">
        <v>41</v>
      </c>
      <c r="F146" s="44"/>
      <c r="G146" s="44"/>
      <c r="H146" s="44"/>
      <c r="I146" s="44"/>
      <c r="J146" s="45"/>
      <c r="K146" s="46">
        <v>1000</v>
      </c>
      <c r="L146" s="47">
        <v>0</v>
      </c>
      <c r="M146" s="48">
        <f t="shared" si="8"/>
        <v>0</v>
      </c>
    </row>
    <row r="147" spans="1:13" s="8" customFormat="1" ht="19.5" customHeight="1">
      <c r="A147" s="39"/>
      <c r="B147" s="57"/>
      <c r="C147" s="41"/>
      <c r="D147" s="41">
        <v>4280</v>
      </c>
      <c r="E147" s="42" t="s">
        <v>120</v>
      </c>
      <c r="F147" s="44"/>
      <c r="G147" s="44"/>
      <c r="H147" s="44"/>
      <c r="I147" s="44"/>
      <c r="J147" s="45"/>
      <c r="K147" s="46">
        <v>400</v>
      </c>
      <c r="L147" s="47">
        <v>275</v>
      </c>
      <c r="M147" s="48">
        <f t="shared" si="8"/>
        <v>0.6875</v>
      </c>
    </row>
    <row r="148" spans="1:13" s="8" customFormat="1" ht="19.5" customHeight="1">
      <c r="A148" s="39"/>
      <c r="B148" s="40"/>
      <c r="C148" s="41"/>
      <c r="D148" s="41">
        <v>4300</v>
      </c>
      <c r="E148" s="42" t="s">
        <v>34</v>
      </c>
      <c r="F148" s="44"/>
      <c r="G148" s="44"/>
      <c r="H148" s="44"/>
      <c r="I148" s="44"/>
      <c r="J148" s="45"/>
      <c r="K148" s="46">
        <v>9500</v>
      </c>
      <c r="L148" s="47">
        <v>7905.49</v>
      </c>
      <c r="M148" s="48">
        <f t="shared" si="8"/>
        <v>0.8321568421052631</v>
      </c>
    </row>
    <row r="149" spans="1:13" s="8" customFormat="1" ht="19.5" customHeight="1">
      <c r="A149" s="39"/>
      <c r="B149" s="40"/>
      <c r="C149" s="41"/>
      <c r="D149" s="41">
        <v>4430</v>
      </c>
      <c r="E149" s="42" t="s">
        <v>47</v>
      </c>
      <c r="F149" s="44"/>
      <c r="G149" s="44"/>
      <c r="H149" s="44"/>
      <c r="I149" s="44"/>
      <c r="J149" s="45"/>
      <c r="K149" s="46">
        <v>1000</v>
      </c>
      <c r="L149" s="47">
        <v>794</v>
      </c>
      <c r="M149" s="48">
        <f t="shared" si="8"/>
        <v>0.794</v>
      </c>
    </row>
    <row r="150" spans="1:13" s="8" customFormat="1" ht="19.5" customHeight="1">
      <c r="A150" s="28"/>
      <c r="B150" s="49"/>
      <c r="C150" s="50">
        <v>75414</v>
      </c>
      <c r="D150" s="50"/>
      <c r="E150" s="32" t="s">
        <v>121</v>
      </c>
      <c r="F150" s="34"/>
      <c r="G150" s="34"/>
      <c r="H150" s="34"/>
      <c r="I150" s="34"/>
      <c r="J150" s="35"/>
      <c r="K150" s="36">
        <f>SUM(K151:K153)</f>
        <v>4700</v>
      </c>
      <c r="L150" s="36">
        <f>SUM(L151:L153)</f>
        <v>1135.79</v>
      </c>
      <c r="M150" s="38">
        <f t="shared" si="8"/>
        <v>0.24165744680851062</v>
      </c>
    </row>
    <row r="151" spans="1:13" s="8" customFormat="1" ht="19.5" customHeight="1">
      <c r="A151" s="39"/>
      <c r="B151" s="40"/>
      <c r="C151" s="41"/>
      <c r="D151" s="41">
        <v>4210</v>
      </c>
      <c r="E151" s="65" t="s">
        <v>40</v>
      </c>
      <c r="F151" s="44"/>
      <c r="G151" s="44"/>
      <c r="H151" s="44"/>
      <c r="I151" s="44"/>
      <c r="J151" s="45"/>
      <c r="K151" s="46">
        <v>4000</v>
      </c>
      <c r="L151" s="47">
        <v>813.15</v>
      </c>
      <c r="M151" s="48">
        <f t="shared" si="8"/>
        <v>0.20328749999999998</v>
      </c>
    </row>
    <row r="152" spans="1:13" s="8" customFormat="1" ht="19.5" customHeight="1">
      <c r="A152" s="39"/>
      <c r="B152" s="40"/>
      <c r="C152" s="41"/>
      <c r="D152" s="41">
        <v>4260</v>
      </c>
      <c r="E152" s="65" t="s">
        <v>78</v>
      </c>
      <c r="F152" s="44"/>
      <c r="G152" s="44"/>
      <c r="H152" s="44"/>
      <c r="I152" s="44"/>
      <c r="J152" s="45"/>
      <c r="K152" s="46">
        <v>200</v>
      </c>
      <c r="L152" s="47">
        <v>21.3</v>
      </c>
      <c r="M152" s="48">
        <f t="shared" si="8"/>
        <v>0.1065</v>
      </c>
    </row>
    <row r="153" spans="1:13" s="8" customFormat="1" ht="19.5" customHeight="1">
      <c r="A153" s="39"/>
      <c r="B153" s="40"/>
      <c r="C153" s="41"/>
      <c r="D153" s="41">
        <v>4270</v>
      </c>
      <c r="E153" s="42" t="s">
        <v>41</v>
      </c>
      <c r="F153" s="44"/>
      <c r="G153" s="44"/>
      <c r="H153" s="44"/>
      <c r="I153" s="44"/>
      <c r="J153" s="45"/>
      <c r="K153" s="46">
        <v>500</v>
      </c>
      <c r="L153" s="47">
        <v>301.34</v>
      </c>
      <c r="M153" s="48">
        <f t="shared" si="8"/>
        <v>0.60268</v>
      </c>
    </row>
    <row r="154" spans="1:13" s="8" customFormat="1" ht="19.5" customHeight="1">
      <c r="A154" s="28"/>
      <c r="B154" s="49"/>
      <c r="C154" s="50">
        <v>75495</v>
      </c>
      <c r="D154" s="50"/>
      <c r="E154" s="32" t="s">
        <v>31</v>
      </c>
      <c r="F154" s="34">
        <f>SUM(F156)</f>
        <v>4600</v>
      </c>
      <c r="G154" s="34">
        <f>SUM(G156)</f>
        <v>0</v>
      </c>
      <c r="H154" s="34">
        <f>SUM(H156)</f>
        <v>0</v>
      </c>
      <c r="I154" s="34">
        <f>SUM(I156)</f>
        <v>4600</v>
      </c>
      <c r="J154" s="51">
        <f>I154/F154</f>
        <v>1</v>
      </c>
      <c r="K154" s="36">
        <f>SUM(K155)</f>
        <v>71138</v>
      </c>
      <c r="L154" s="36">
        <f>SUM(L155)</f>
        <v>45347.4</v>
      </c>
      <c r="M154" s="38">
        <f t="shared" si="8"/>
        <v>0.6374567741572718</v>
      </c>
    </row>
    <row r="155" spans="1:13" s="8" customFormat="1" ht="19.5" customHeight="1">
      <c r="A155" s="39"/>
      <c r="B155" s="40"/>
      <c r="C155" s="41"/>
      <c r="D155" s="41">
        <v>6060</v>
      </c>
      <c r="E155" s="42" t="s">
        <v>42</v>
      </c>
      <c r="F155" s="44"/>
      <c r="G155" s="44"/>
      <c r="H155" s="44"/>
      <c r="I155" s="44"/>
      <c r="J155" s="45"/>
      <c r="K155" s="46">
        <v>71138</v>
      </c>
      <c r="L155" s="47">
        <v>45347.4</v>
      </c>
      <c r="M155" s="48">
        <f t="shared" si="8"/>
        <v>0.6374567741572718</v>
      </c>
    </row>
    <row r="156" spans="1:13" s="8" customFormat="1" ht="51.75" customHeight="1">
      <c r="A156" s="39"/>
      <c r="B156" s="40"/>
      <c r="C156" s="41"/>
      <c r="D156" s="41">
        <v>6290</v>
      </c>
      <c r="E156" s="42" t="s">
        <v>122</v>
      </c>
      <c r="F156" s="44">
        <v>4600</v>
      </c>
      <c r="G156" s="44"/>
      <c r="H156" s="44"/>
      <c r="I156" s="44">
        <v>4600</v>
      </c>
      <c r="J156" s="52">
        <f>I156/F156</f>
        <v>1</v>
      </c>
      <c r="K156" s="46"/>
      <c r="L156" s="47"/>
      <c r="M156" s="48"/>
    </row>
    <row r="157" spans="1:13" s="69" customFormat="1" ht="68.25" customHeight="1">
      <c r="A157" s="19" t="s">
        <v>123</v>
      </c>
      <c r="B157" s="53">
        <v>756</v>
      </c>
      <c r="C157" s="53"/>
      <c r="D157" s="53"/>
      <c r="E157" s="22" t="s">
        <v>124</v>
      </c>
      <c r="F157" s="25">
        <f>SUM(F158+F161+F169+F181+F186)</f>
        <v>9472519</v>
      </c>
      <c r="G157" s="25">
        <f>SUM(G158+G161+G169+G181+G186)</f>
        <v>3039465</v>
      </c>
      <c r="H157" s="25">
        <f>G157/F157</f>
        <v>0.3208718821255465</v>
      </c>
      <c r="I157" s="25">
        <f>SUM(I158+I161+I169+I181+I186)</f>
        <v>10070818.629999999</v>
      </c>
      <c r="J157" s="26">
        <f>I157/F157</f>
        <v>1.0631616183614938</v>
      </c>
      <c r="K157" s="23">
        <f>SUM(K158+K161+K169+K173+K176+K189)</f>
        <v>5000</v>
      </c>
      <c r="L157" s="23">
        <f>SUM(L158+L161+L169+L173+L176+L189)</f>
        <v>1996.97</v>
      </c>
      <c r="M157" s="27">
        <f>L157/K157</f>
        <v>0.399394</v>
      </c>
    </row>
    <row r="158" spans="1:13" s="8" customFormat="1" ht="29.25" customHeight="1">
      <c r="A158" s="28"/>
      <c r="B158" s="49"/>
      <c r="C158" s="50">
        <v>75601</v>
      </c>
      <c r="D158" s="50"/>
      <c r="E158" s="32" t="s">
        <v>125</v>
      </c>
      <c r="F158" s="34">
        <f>SUM(F159)</f>
        <v>40000</v>
      </c>
      <c r="G158" s="34">
        <f>SUM(G159:G159)</f>
        <v>10018</v>
      </c>
      <c r="H158" s="34">
        <f>G158/F158</f>
        <v>0.25045</v>
      </c>
      <c r="I158" s="34">
        <f>SUM(I159:I160)</f>
        <v>21880.43</v>
      </c>
      <c r="J158" s="51">
        <f>I158/F158</f>
        <v>0.54701075</v>
      </c>
      <c r="K158" s="36"/>
      <c r="L158" s="37"/>
      <c r="M158" s="38"/>
    </row>
    <row r="159" spans="1:13" s="8" customFormat="1" ht="27" customHeight="1">
      <c r="A159" s="39"/>
      <c r="B159" s="40"/>
      <c r="C159" s="41"/>
      <c r="D159" s="68" t="s">
        <v>126</v>
      </c>
      <c r="E159" s="42" t="s">
        <v>127</v>
      </c>
      <c r="F159" s="44">
        <v>40000</v>
      </c>
      <c r="G159" s="44">
        <v>10018</v>
      </c>
      <c r="H159" s="44">
        <f>G159/F159</f>
        <v>0.25045</v>
      </c>
      <c r="I159" s="44">
        <v>21877.29</v>
      </c>
      <c r="J159" s="52">
        <f>I159/F159</f>
        <v>0.54693225</v>
      </c>
      <c r="K159" s="46"/>
      <c r="L159" s="47"/>
      <c r="M159" s="48"/>
    </row>
    <row r="160" spans="1:13" s="8" customFormat="1" ht="27" customHeight="1">
      <c r="A160" s="39"/>
      <c r="B160" s="40"/>
      <c r="C160" s="41"/>
      <c r="D160" s="68" t="s">
        <v>128</v>
      </c>
      <c r="E160" s="42" t="s">
        <v>129</v>
      </c>
      <c r="F160" s="44"/>
      <c r="G160" s="44"/>
      <c r="H160" s="44"/>
      <c r="I160" s="44">
        <v>3.14</v>
      </c>
      <c r="J160" s="52"/>
      <c r="K160" s="46"/>
      <c r="L160" s="47"/>
      <c r="M160" s="48"/>
    </row>
    <row r="161" spans="1:13" s="8" customFormat="1" ht="54.75" customHeight="1">
      <c r="A161" s="28"/>
      <c r="B161" s="49"/>
      <c r="C161" s="50">
        <v>75615</v>
      </c>
      <c r="D161" s="50"/>
      <c r="E161" s="32" t="s">
        <v>130</v>
      </c>
      <c r="F161" s="34">
        <f>SUM(F162:F168)</f>
        <v>2271774</v>
      </c>
      <c r="G161" s="34">
        <f>SUM(G162:G168)</f>
        <v>1059763</v>
      </c>
      <c r="H161" s="34">
        <f aca="true" t="shared" si="9" ref="H161:H166">G161/F161</f>
        <v>0.4664913851465859</v>
      </c>
      <c r="I161" s="34">
        <f>SUM(I162:I168)</f>
        <v>2138115.3</v>
      </c>
      <c r="J161" s="51">
        <f aca="true" t="shared" si="10" ref="J161:J182">I161/F161</f>
        <v>0.9411654944549941</v>
      </c>
      <c r="K161" s="36"/>
      <c r="L161" s="37"/>
      <c r="M161" s="38"/>
    </row>
    <row r="162" spans="1:13" s="8" customFormat="1" ht="19.5" customHeight="1">
      <c r="A162" s="39"/>
      <c r="B162" s="40"/>
      <c r="C162" s="41"/>
      <c r="D162" s="68" t="s">
        <v>131</v>
      </c>
      <c r="E162" s="42" t="s">
        <v>132</v>
      </c>
      <c r="F162" s="44">
        <v>2100000</v>
      </c>
      <c r="G162" s="44">
        <v>950415</v>
      </c>
      <c r="H162" s="44">
        <f t="shared" si="9"/>
        <v>0.45257857142857144</v>
      </c>
      <c r="I162" s="44">
        <v>1970410.9</v>
      </c>
      <c r="J162" s="52">
        <f t="shared" si="10"/>
        <v>0.9382909047619047</v>
      </c>
      <c r="K162" s="46"/>
      <c r="L162" s="47"/>
      <c r="M162" s="48"/>
    </row>
    <row r="163" spans="1:13" s="8" customFormat="1" ht="19.5" customHeight="1">
      <c r="A163" s="39"/>
      <c r="B163" s="40"/>
      <c r="C163" s="41"/>
      <c r="D163" s="68" t="s">
        <v>133</v>
      </c>
      <c r="E163" s="42" t="s">
        <v>134</v>
      </c>
      <c r="F163" s="44">
        <v>190</v>
      </c>
      <c r="G163" s="44">
        <v>0</v>
      </c>
      <c r="H163" s="44">
        <f t="shared" si="9"/>
        <v>0</v>
      </c>
      <c r="I163" s="44">
        <v>125</v>
      </c>
      <c r="J163" s="52">
        <f t="shared" si="10"/>
        <v>0.6578947368421053</v>
      </c>
      <c r="K163" s="46"/>
      <c r="L163" s="47"/>
      <c r="M163" s="48"/>
    </row>
    <row r="164" spans="1:13" s="8" customFormat="1" ht="19.5" customHeight="1">
      <c r="A164" s="39"/>
      <c r="B164" s="40"/>
      <c r="C164" s="41"/>
      <c r="D164" s="68" t="s">
        <v>135</v>
      </c>
      <c r="E164" s="42" t="s">
        <v>136</v>
      </c>
      <c r="F164" s="44">
        <v>2200</v>
      </c>
      <c r="G164" s="44">
        <v>1138</v>
      </c>
      <c r="H164" s="44">
        <f t="shared" si="9"/>
        <v>0.5172727272727272</v>
      </c>
      <c r="I164" s="44">
        <v>2464</v>
      </c>
      <c r="J164" s="52">
        <f t="shared" si="10"/>
        <v>1.12</v>
      </c>
      <c r="K164" s="46"/>
      <c r="L164" s="47"/>
      <c r="M164" s="48"/>
    </row>
    <row r="165" spans="1:14" s="8" customFormat="1" ht="19.5" customHeight="1">
      <c r="A165" s="56"/>
      <c r="B165" s="57"/>
      <c r="C165" s="58"/>
      <c r="D165" s="76" t="s">
        <v>137</v>
      </c>
      <c r="E165" s="65" t="s">
        <v>138</v>
      </c>
      <c r="F165" s="73">
        <v>157000</v>
      </c>
      <c r="G165" s="73">
        <v>68217</v>
      </c>
      <c r="H165" s="74">
        <f t="shared" si="9"/>
        <v>0.4345031847133758</v>
      </c>
      <c r="I165" s="73">
        <v>159140.2</v>
      </c>
      <c r="J165" s="52">
        <f t="shared" si="10"/>
        <v>1.013631847133758</v>
      </c>
      <c r="K165" s="46"/>
      <c r="L165" s="46"/>
      <c r="M165" s="66"/>
      <c r="N165" s="67"/>
    </row>
    <row r="166" spans="1:13" s="8" customFormat="1" ht="19.5" customHeight="1">
      <c r="A166" s="39"/>
      <c r="B166" s="40"/>
      <c r="C166" s="41"/>
      <c r="D166" s="68" t="s">
        <v>139</v>
      </c>
      <c r="E166" s="42" t="s">
        <v>140</v>
      </c>
      <c r="F166" s="44">
        <v>10000</v>
      </c>
      <c r="G166" s="43">
        <v>33673</v>
      </c>
      <c r="H166" s="44">
        <f t="shared" si="9"/>
        <v>3.3673</v>
      </c>
      <c r="I166" s="44">
        <v>3415</v>
      </c>
      <c r="J166" s="52">
        <f t="shared" si="10"/>
        <v>0.3415</v>
      </c>
      <c r="K166" s="46"/>
      <c r="L166" s="47"/>
      <c r="M166" s="48"/>
    </row>
    <row r="167" spans="1:13" s="8" customFormat="1" ht="19.5" customHeight="1">
      <c r="A167" s="39"/>
      <c r="B167" s="40"/>
      <c r="C167" s="41"/>
      <c r="D167" s="126" t="s">
        <v>111</v>
      </c>
      <c r="E167" s="65" t="s">
        <v>112</v>
      </c>
      <c r="F167" s="44"/>
      <c r="G167" s="43"/>
      <c r="H167" s="44"/>
      <c r="I167" s="44">
        <v>9.8</v>
      </c>
      <c r="J167" s="52"/>
      <c r="K167" s="46"/>
      <c r="L167" s="47"/>
      <c r="M167" s="48"/>
    </row>
    <row r="168" spans="1:13" s="8" customFormat="1" ht="26.25" customHeight="1">
      <c r="A168" s="39"/>
      <c r="B168" s="40"/>
      <c r="C168" s="41"/>
      <c r="D168" s="68" t="s">
        <v>128</v>
      </c>
      <c r="E168" s="42" t="s">
        <v>129</v>
      </c>
      <c r="F168" s="44">
        <v>2384</v>
      </c>
      <c r="G168" s="43">
        <v>6320</v>
      </c>
      <c r="H168" s="44"/>
      <c r="I168" s="44">
        <v>2550.4</v>
      </c>
      <c r="J168" s="52">
        <f t="shared" si="10"/>
        <v>1.0697986577181209</v>
      </c>
      <c r="K168" s="46"/>
      <c r="L168" s="47"/>
      <c r="M168" s="48"/>
    </row>
    <row r="169" spans="1:13" s="8" customFormat="1" ht="54.75" customHeight="1">
      <c r="A169" s="28"/>
      <c r="B169" s="49"/>
      <c r="C169" s="50">
        <v>75616</v>
      </c>
      <c r="D169" s="50"/>
      <c r="E169" s="32" t="s">
        <v>141</v>
      </c>
      <c r="F169" s="34">
        <f>SUM(F170:F180)</f>
        <v>1521038</v>
      </c>
      <c r="G169" s="34">
        <f>SUM(G170:G180)</f>
        <v>0</v>
      </c>
      <c r="H169" s="34">
        <f>SUM(H170:H180)</f>
        <v>0</v>
      </c>
      <c r="I169" s="34">
        <f>SUM(I170:I180)</f>
        <v>1871907.2499999998</v>
      </c>
      <c r="J169" s="51">
        <f t="shared" si="10"/>
        <v>1.230677504441046</v>
      </c>
      <c r="K169" s="36"/>
      <c r="L169" s="37"/>
      <c r="M169" s="38"/>
    </row>
    <row r="170" spans="1:13" s="8" customFormat="1" ht="19.5" customHeight="1">
      <c r="A170" s="39"/>
      <c r="B170" s="40"/>
      <c r="C170" s="41"/>
      <c r="D170" s="68" t="s">
        <v>131</v>
      </c>
      <c r="E170" s="42" t="s">
        <v>132</v>
      </c>
      <c r="F170" s="44">
        <v>1050000</v>
      </c>
      <c r="G170" s="44"/>
      <c r="H170" s="44"/>
      <c r="I170" s="44">
        <v>1162567.99</v>
      </c>
      <c r="J170" s="52">
        <f t="shared" si="10"/>
        <v>1.1072076095238095</v>
      </c>
      <c r="K170" s="46"/>
      <c r="L170" s="47"/>
      <c r="M170" s="48"/>
    </row>
    <row r="171" spans="1:13" s="8" customFormat="1" ht="19.5" customHeight="1">
      <c r="A171" s="39"/>
      <c r="B171" s="40"/>
      <c r="C171" s="41"/>
      <c r="D171" s="68" t="s">
        <v>133</v>
      </c>
      <c r="E171" s="42" t="s">
        <v>134</v>
      </c>
      <c r="F171" s="44">
        <v>15000</v>
      </c>
      <c r="G171" s="44"/>
      <c r="H171" s="44"/>
      <c r="I171" s="44">
        <v>21609.18</v>
      </c>
      <c r="J171" s="52">
        <f t="shared" si="10"/>
        <v>1.440612</v>
      </c>
      <c r="K171" s="46"/>
      <c r="L171" s="47"/>
      <c r="M171" s="48"/>
    </row>
    <row r="172" spans="1:13" s="8" customFormat="1" ht="19.5" customHeight="1">
      <c r="A172" s="39"/>
      <c r="B172" s="40"/>
      <c r="C172" s="41"/>
      <c r="D172" s="68" t="s">
        <v>135</v>
      </c>
      <c r="E172" s="42" t="s">
        <v>136</v>
      </c>
      <c r="F172" s="44">
        <v>317</v>
      </c>
      <c r="G172" s="44"/>
      <c r="H172" s="44"/>
      <c r="I172" s="44">
        <v>428.29</v>
      </c>
      <c r="J172" s="52">
        <f t="shared" si="10"/>
        <v>1.3510725552050473</v>
      </c>
      <c r="K172" s="46"/>
      <c r="L172" s="47"/>
      <c r="M172" s="48"/>
    </row>
    <row r="173" spans="1:14" s="8" customFormat="1" ht="19.5" customHeight="1">
      <c r="A173" s="56"/>
      <c r="B173" s="57"/>
      <c r="C173" s="58"/>
      <c r="D173" s="76" t="s">
        <v>137</v>
      </c>
      <c r="E173" s="65" t="s">
        <v>138</v>
      </c>
      <c r="F173" s="73">
        <v>70000</v>
      </c>
      <c r="G173" s="73"/>
      <c r="H173" s="74"/>
      <c r="I173" s="73">
        <v>100418.13</v>
      </c>
      <c r="J173" s="52">
        <f t="shared" si="10"/>
        <v>1.4345447142857144</v>
      </c>
      <c r="K173" s="46"/>
      <c r="L173" s="46"/>
      <c r="M173" s="66"/>
      <c r="N173" s="67"/>
    </row>
    <row r="174" spans="1:13" s="8" customFormat="1" ht="19.5" customHeight="1">
      <c r="A174" s="56"/>
      <c r="B174" s="40"/>
      <c r="C174" s="41"/>
      <c r="D174" s="68" t="s">
        <v>142</v>
      </c>
      <c r="E174" s="42" t="s">
        <v>143</v>
      </c>
      <c r="F174" s="43">
        <v>15400</v>
      </c>
      <c r="G174" s="43"/>
      <c r="H174" s="44"/>
      <c r="I174" s="43">
        <v>31369.3</v>
      </c>
      <c r="J174" s="52">
        <f t="shared" si="10"/>
        <v>2.0369675324675325</v>
      </c>
      <c r="K174" s="46"/>
      <c r="L174" s="47"/>
      <c r="M174" s="48"/>
    </row>
    <row r="175" spans="1:13" s="8" customFormat="1" ht="19.5" customHeight="1">
      <c r="A175" s="39"/>
      <c r="B175" s="57"/>
      <c r="C175" s="41"/>
      <c r="D175" s="68" t="s">
        <v>144</v>
      </c>
      <c r="E175" s="42" t="s">
        <v>145</v>
      </c>
      <c r="F175" s="44">
        <v>1000</v>
      </c>
      <c r="G175" s="44"/>
      <c r="H175" s="44"/>
      <c r="I175" s="44">
        <v>485</v>
      </c>
      <c r="J175" s="52">
        <f t="shared" si="10"/>
        <v>0.485</v>
      </c>
      <c r="K175" s="46"/>
      <c r="L175" s="47"/>
      <c r="M175" s="48"/>
    </row>
    <row r="176" spans="1:13" s="8" customFormat="1" ht="19.5" customHeight="1">
      <c r="A176" s="39"/>
      <c r="B176" s="40"/>
      <c r="C176" s="41"/>
      <c r="D176" s="68" t="s">
        <v>146</v>
      </c>
      <c r="E176" s="42" t="s">
        <v>147</v>
      </c>
      <c r="F176" s="44">
        <v>190000</v>
      </c>
      <c r="G176" s="43"/>
      <c r="H176" s="44"/>
      <c r="I176" s="44">
        <v>198091.5</v>
      </c>
      <c r="J176" s="52">
        <f t="shared" si="10"/>
        <v>1.042586842105263</v>
      </c>
      <c r="K176" s="46"/>
      <c r="L176" s="47"/>
      <c r="M176" s="48"/>
    </row>
    <row r="177" spans="1:13" s="8" customFormat="1" ht="19.5" customHeight="1">
      <c r="A177" s="39"/>
      <c r="B177" s="40"/>
      <c r="C177" s="41"/>
      <c r="D177" s="68" t="s">
        <v>139</v>
      </c>
      <c r="E177" s="42" t="s">
        <v>140</v>
      </c>
      <c r="F177" s="44">
        <v>150000</v>
      </c>
      <c r="G177" s="43"/>
      <c r="H177" s="44"/>
      <c r="I177" s="44">
        <v>283726.12</v>
      </c>
      <c r="J177" s="52">
        <f t="shared" si="10"/>
        <v>1.8915074666666667</v>
      </c>
      <c r="K177" s="46"/>
      <c r="L177" s="47"/>
      <c r="M177" s="48"/>
    </row>
    <row r="178" spans="1:13" s="8" customFormat="1" ht="19.5" customHeight="1">
      <c r="A178" s="39"/>
      <c r="B178" s="40"/>
      <c r="C178" s="41"/>
      <c r="D178" s="68" t="s">
        <v>111</v>
      </c>
      <c r="E178" s="65" t="s">
        <v>112</v>
      </c>
      <c r="F178" s="44">
        <v>2000</v>
      </c>
      <c r="G178" s="43"/>
      <c r="H178" s="44"/>
      <c r="I178" s="44">
        <v>3148.11</v>
      </c>
      <c r="J178" s="52">
        <f t="shared" si="10"/>
        <v>1.574055</v>
      </c>
      <c r="K178" s="46"/>
      <c r="L178" s="47"/>
      <c r="M178" s="48"/>
    </row>
    <row r="179" spans="1:13" s="8" customFormat="1" ht="26.25" customHeight="1">
      <c r="A179" s="39"/>
      <c r="B179" s="40"/>
      <c r="C179" s="41"/>
      <c r="D179" s="68" t="s">
        <v>128</v>
      </c>
      <c r="E179" s="42" t="s">
        <v>129</v>
      </c>
      <c r="F179" s="44">
        <v>17500</v>
      </c>
      <c r="G179" s="43"/>
      <c r="H179" s="44"/>
      <c r="I179" s="44">
        <v>50098.63</v>
      </c>
      <c r="J179" s="52">
        <f t="shared" si="10"/>
        <v>2.862778857142857</v>
      </c>
      <c r="K179" s="46"/>
      <c r="L179" s="47"/>
      <c r="M179" s="48"/>
    </row>
    <row r="180" spans="1:13" s="8" customFormat="1" ht="26.25" customHeight="1">
      <c r="A180" s="39"/>
      <c r="B180" s="40"/>
      <c r="C180" s="41"/>
      <c r="D180" s="68" t="s">
        <v>148</v>
      </c>
      <c r="E180" s="42" t="s">
        <v>149</v>
      </c>
      <c r="F180" s="44">
        <v>9821</v>
      </c>
      <c r="G180" s="43"/>
      <c r="H180" s="44"/>
      <c r="I180" s="44">
        <v>19965</v>
      </c>
      <c r="J180" s="52">
        <f t="shared" si="10"/>
        <v>2.032888707870889</v>
      </c>
      <c r="K180" s="46"/>
      <c r="L180" s="47"/>
      <c r="M180" s="48"/>
    </row>
    <row r="181" spans="1:13" s="8" customFormat="1" ht="38.25" customHeight="1">
      <c r="A181" s="28"/>
      <c r="B181" s="49"/>
      <c r="C181" s="50">
        <v>75618</v>
      </c>
      <c r="D181" s="30"/>
      <c r="E181" s="32" t="s">
        <v>150</v>
      </c>
      <c r="F181" s="34">
        <f>SUM(F182:F184)</f>
        <v>925000</v>
      </c>
      <c r="G181" s="33">
        <f>SUM(G182:G183)</f>
        <v>477672</v>
      </c>
      <c r="H181" s="34">
        <f>G181/F181</f>
        <v>0.5164021621621622</v>
      </c>
      <c r="I181" s="34">
        <f>SUM(I182:I185)</f>
        <v>829217.59</v>
      </c>
      <c r="J181" s="51">
        <f t="shared" si="10"/>
        <v>0.8964514486486486</v>
      </c>
      <c r="K181" s="36"/>
      <c r="L181" s="37"/>
      <c r="M181" s="38"/>
    </row>
    <row r="182" spans="1:13" s="8" customFormat="1" ht="21.75" customHeight="1">
      <c r="A182" s="39"/>
      <c r="B182" s="40"/>
      <c r="C182" s="41"/>
      <c r="D182" s="68" t="s">
        <v>151</v>
      </c>
      <c r="E182" s="42" t="s">
        <v>152</v>
      </c>
      <c r="F182" s="44">
        <v>630000</v>
      </c>
      <c r="G182" s="43">
        <v>330261</v>
      </c>
      <c r="H182" s="44">
        <f>G182/F182</f>
        <v>0.5242238095238095</v>
      </c>
      <c r="I182" s="44">
        <v>607586.6</v>
      </c>
      <c r="J182" s="52">
        <f t="shared" si="10"/>
        <v>0.9644231746031746</v>
      </c>
      <c r="K182" s="46"/>
      <c r="L182" s="47"/>
      <c r="M182" s="48"/>
    </row>
    <row r="183" spans="1:13" s="8" customFormat="1" ht="27" customHeight="1">
      <c r="A183" s="39"/>
      <c r="B183" s="40"/>
      <c r="C183" s="41"/>
      <c r="D183" s="68" t="s">
        <v>153</v>
      </c>
      <c r="E183" s="42" t="s">
        <v>154</v>
      </c>
      <c r="F183" s="44">
        <v>273000</v>
      </c>
      <c r="G183" s="43">
        <v>147411</v>
      </c>
      <c r="H183" s="44">
        <f>G183/F183</f>
        <v>0.539967032967033</v>
      </c>
      <c r="I183" s="44">
        <v>195609.31</v>
      </c>
      <c r="J183" s="52">
        <f>I183/F183</f>
        <v>0.716517619047619</v>
      </c>
      <c r="K183" s="46"/>
      <c r="L183" s="47"/>
      <c r="M183" s="48"/>
    </row>
    <row r="184" spans="1:13" s="8" customFormat="1" ht="35.25" customHeight="1">
      <c r="A184" s="39"/>
      <c r="B184" s="40"/>
      <c r="C184" s="41"/>
      <c r="D184" s="68" t="s">
        <v>155</v>
      </c>
      <c r="E184" s="42" t="s">
        <v>156</v>
      </c>
      <c r="F184" s="44">
        <v>22000</v>
      </c>
      <c r="G184" s="43"/>
      <c r="H184" s="44"/>
      <c r="I184" s="44">
        <v>25846.68</v>
      </c>
      <c r="J184" s="52">
        <f>I184/F184</f>
        <v>1.174849090909091</v>
      </c>
      <c r="K184" s="46"/>
      <c r="L184" s="47"/>
      <c r="M184" s="48"/>
    </row>
    <row r="185" spans="1:13" s="8" customFormat="1" ht="25.5" customHeight="1">
      <c r="A185" s="39"/>
      <c r="B185" s="40"/>
      <c r="C185" s="41"/>
      <c r="D185" s="68" t="s">
        <v>157</v>
      </c>
      <c r="E185" s="42" t="s">
        <v>158</v>
      </c>
      <c r="F185" s="44"/>
      <c r="G185" s="43"/>
      <c r="H185" s="44"/>
      <c r="I185" s="44">
        <v>175</v>
      </c>
      <c r="J185" s="52"/>
      <c r="K185" s="46"/>
      <c r="L185" s="47"/>
      <c r="M185" s="48"/>
    </row>
    <row r="186" spans="1:13" s="8" customFormat="1" ht="38.25" customHeight="1">
      <c r="A186" s="28"/>
      <c r="B186" s="49"/>
      <c r="C186" s="50">
        <v>75621</v>
      </c>
      <c r="D186" s="30"/>
      <c r="E186" s="32" t="s">
        <v>159</v>
      </c>
      <c r="F186" s="34">
        <f>SUM(F187+F188)</f>
        <v>4714707</v>
      </c>
      <c r="G186" s="33">
        <f>SUM(G187:G188)</f>
        <v>1492012</v>
      </c>
      <c r="H186" s="34">
        <f>G186/F186</f>
        <v>0.3164591140022063</v>
      </c>
      <c r="I186" s="34">
        <f>SUM(I187+I188)</f>
        <v>5209698.06</v>
      </c>
      <c r="J186" s="51">
        <f>I186/F186</f>
        <v>1.1049887214624365</v>
      </c>
      <c r="K186" s="36"/>
      <c r="L186" s="37"/>
      <c r="M186" s="38"/>
    </row>
    <row r="187" spans="1:13" s="8" customFormat="1" ht="24" customHeight="1">
      <c r="A187" s="39"/>
      <c r="B187" s="40"/>
      <c r="C187" s="41"/>
      <c r="D187" s="68" t="s">
        <v>160</v>
      </c>
      <c r="E187" s="42" t="s">
        <v>161</v>
      </c>
      <c r="F187" s="44">
        <v>4394707</v>
      </c>
      <c r="G187" s="43">
        <v>1396744</v>
      </c>
      <c r="H187" s="44">
        <f>G187/F187</f>
        <v>0.3178241461831244</v>
      </c>
      <c r="I187" s="44">
        <v>4751480</v>
      </c>
      <c r="J187" s="52">
        <f>I187/F187</f>
        <v>1.0811824315022593</v>
      </c>
      <c r="K187" s="46"/>
      <c r="L187" s="47"/>
      <c r="M187" s="48"/>
    </row>
    <row r="188" spans="1:13" s="8" customFormat="1" ht="21" customHeight="1">
      <c r="A188" s="39"/>
      <c r="B188" s="40"/>
      <c r="C188" s="41"/>
      <c r="D188" s="68" t="s">
        <v>162</v>
      </c>
      <c r="E188" s="42" t="s">
        <v>163</v>
      </c>
      <c r="F188" s="44">
        <v>320000</v>
      </c>
      <c r="G188" s="43">
        <v>95268</v>
      </c>
      <c r="H188" s="44">
        <f>G188/F188</f>
        <v>0.2977125</v>
      </c>
      <c r="I188" s="44">
        <v>458218.06</v>
      </c>
      <c r="J188" s="52">
        <f>I188/F188</f>
        <v>1.4319314375</v>
      </c>
      <c r="K188" s="46"/>
      <c r="L188" s="47"/>
      <c r="M188" s="48"/>
    </row>
    <row r="189" spans="1:13" s="8" customFormat="1" ht="38.25" customHeight="1">
      <c r="A189" s="28"/>
      <c r="B189" s="49"/>
      <c r="C189" s="50">
        <v>75647</v>
      </c>
      <c r="D189" s="30"/>
      <c r="E189" s="32" t="s">
        <v>164</v>
      </c>
      <c r="F189" s="34"/>
      <c r="G189" s="33"/>
      <c r="H189" s="34"/>
      <c r="I189" s="34"/>
      <c r="J189" s="35"/>
      <c r="K189" s="36">
        <f>SUM(K190)</f>
        <v>5000</v>
      </c>
      <c r="L189" s="36">
        <f>SUM(L190)</f>
        <v>1996.97</v>
      </c>
      <c r="M189" s="38">
        <f aca="true" t="shared" si="11" ref="M189:M195">L189/K189</f>
        <v>0.399394</v>
      </c>
    </row>
    <row r="190" spans="1:13" s="8" customFormat="1" ht="24" customHeight="1">
      <c r="A190" s="39"/>
      <c r="B190" s="40"/>
      <c r="C190" s="41"/>
      <c r="D190" s="68" t="s">
        <v>80</v>
      </c>
      <c r="E190" s="42" t="s">
        <v>34</v>
      </c>
      <c r="F190" s="44"/>
      <c r="G190" s="43"/>
      <c r="H190" s="44"/>
      <c r="I190" s="44"/>
      <c r="J190" s="45"/>
      <c r="K190" s="46">
        <v>5000</v>
      </c>
      <c r="L190" s="47">
        <v>1996.97</v>
      </c>
      <c r="M190" s="48">
        <f t="shared" si="11"/>
        <v>0.399394</v>
      </c>
    </row>
    <row r="191" spans="1:13" s="8" customFormat="1" ht="29.25" customHeight="1">
      <c r="A191" s="19" t="s">
        <v>165</v>
      </c>
      <c r="B191" s="53">
        <v>757</v>
      </c>
      <c r="C191" s="53"/>
      <c r="D191" s="20"/>
      <c r="E191" s="22" t="s">
        <v>166</v>
      </c>
      <c r="F191" s="25"/>
      <c r="G191" s="24"/>
      <c r="H191" s="25"/>
      <c r="I191" s="25"/>
      <c r="J191" s="26"/>
      <c r="K191" s="23">
        <f>SUM(K193:K194)</f>
        <v>142609</v>
      </c>
      <c r="L191" s="23">
        <f>SUM(L192)</f>
        <v>142507.66</v>
      </c>
      <c r="M191" s="27">
        <f t="shared" si="11"/>
        <v>0.9992893856628965</v>
      </c>
    </row>
    <row r="192" spans="1:13" s="8" customFormat="1" ht="31.5" customHeight="1">
      <c r="A192" s="28"/>
      <c r="B192" s="49"/>
      <c r="C192" s="50">
        <v>75702</v>
      </c>
      <c r="D192" s="30"/>
      <c r="E192" s="32" t="s">
        <v>167</v>
      </c>
      <c r="F192" s="34"/>
      <c r="G192" s="33"/>
      <c r="H192" s="34"/>
      <c r="I192" s="34"/>
      <c r="J192" s="35"/>
      <c r="K192" s="36">
        <f>SUM(K193:K194)</f>
        <v>142609</v>
      </c>
      <c r="L192" s="36">
        <f>SUM(L193:L194)</f>
        <v>142507.66</v>
      </c>
      <c r="M192" s="38">
        <f t="shared" si="11"/>
        <v>0.9992893856628965</v>
      </c>
    </row>
    <row r="193" spans="1:13" s="8" customFormat="1" ht="30" customHeight="1">
      <c r="A193" s="39"/>
      <c r="B193" s="40"/>
      <c r="C193" s="41"/>
      <c r="D193" s="68" t="s">
        <v>168</v>
      </c>
      <c r="E193" s="42" t="s">
        <v>169</v>
      </c>
      <c r="F193" s="44"/>
      <c r="G193" s="43"/>
      <c r="H193" s="44"/>
      <c r="I193" s="44"/>
      <c r="J193" s="45"/>
      <c r="K193" s="46">
        <v>85528</v>
      </c>
      <c r="L193" s="47">
        <v>85456.32</v>
      </c>
      <c r="M193" s="48">
        <f t="shared" si="11"/>
        <v>0.9991619118885045</v>
      </c>
    </row>
    <row r="194" spans="1:13" s="8" customFormat="1" ht="38.25" customHeight="1">
      <c r="A194" s="39"/>
      <c r="B194" s="40"/>
      <c r="C194" s="41"/>
      <c r="D194" s="68" t="s">
        <v>170</v>
      </c>
      <c r="E194" s="42" t="s">
        <v>171</v>
      </c>
      <c r="F194" s="44"/>
      <c r="G194" s="43"/>
      <c r="H194" s="44"/>
      <c r="I194" s="44"/>
      <c r="J194" s="45"/>
      <c r="K194" s="46">
        <v>57081</v>
      </c>
      <c r="L194" s="47">
        <v>57051.34</v>
      </c>
      <c r="M194" s="48">
        <f t="shared" si="11"/>
        <v>0.9994803875194898</v>
      </c>
    </row>
    <row r="195" spans="1:13" s="69" customFormat="1" ht="28.5" customHeight="1">
      <c r="A195" s="79" t="s">
        <v>172</v>
      </c>
      <c r="B195" s="80">
        <v>758</v>
      </c>
      <c r="C195" s="80"/>
      <c r="D195" s="81"/>
      <c r="E195" s="82" t="s">
        <v>173</v>
      </c>
      <c r="F195" s="83">
        <f>SUM(F196+F200+F204+F198)</f>
        <v>9275295</v>
      </c>
      <c r="G195" s="83">
        <f>SUM(G196+G200+G204+G198)</f>
        <v>4315120</v>
      </c>
      <c r="H195" s="83">
        <f>SUM(H196+H200+H204+H198)</f>
        <v>2.310500269074384</v>
      </c>
      <c r="I195" s="83">
        <f>SUM(I196+I200+I204+I198)</f>
        <v>9275295</v>
      </c>
      <c r="J195" s="84">
        <f aca="true" t="shared" si="12" ref="J195:J201">I195/F195</f>
        <v>1</v>
      </c>
      <c r="K195" s="85">
        <f>SUM(K196+K200+K202)</f>
        <v>80000</v>
      </c>
      <c r="L195" s="85">
        <f>SUM(L196+L200+L202)</f>
        <v>0</v>
      </c>
      <c r="M195" s="27">
        <f t="shared" si="11"/>
        <v>0</v>
      </c>
    </row>
    <row r="196" spans="1:13" s="8" customFormat="1" ht="26.25" customHeight="1">
      <c r="A196" s="28"/>
      <c r="B196" s="49"/>
      <c r="C196" s="50">
        <v>75801</v>
      </c>
      <c r="D196" s="30"/>
      <c r="E196" s="32" t="s">
        <v>174</v>
      </c>
      <c r="F196" s="34">
        <f>SUM(F197)</f>
        <v>6442543</v>
      </c>
      <c r="G196" s="33">
        <f>SUM(G197)</f>
        <v>3683272</v>
      </c>
      <c r="H196" s="34">
        <f>G196/F196</f>
        <v>0.5717108911807031</v>
      </c>
      <c r="I196" s="34">
        <f>SUM(I197)</f>
        <v>6442543</v>
      </c>
      <c r="J196" s="51">
        <f t="shared" si="12"/>
        <v>1</v>
      </c>
      <c r="K196" s="36"/>
      <c r="L196" s="37"/>
      <c r="M196" s="38"/>
    </row>
    <row r="197" spans="1:13" s="8" customFormat="1" ht="21" customHeight="1">
      <c r="A197" s="39"/>
      <c r="B197" s="40"/>
      <c r="C197" s="41"/>
      <c r="D197" s="68" t="s">
        <v>175</v>
      </c>
      <c r="E197" s="42" t="s">
        <v>176</v>
      </c>
      <c r="F197" s="44">
        <v>6442543</v>
      </c>
      <c r="G197" s="43">
        <v>3683272</v>
      </c>
      <c r="H197" s="44">
        <f>G197/F197</f>
        <v>0.5717108911807031</v>
      </c>
      <c r="I197" s="44">
        <v>6442543</v>
      </c>
      <c r="J197" s="52">
        <f t="shared" si="12"/>
        <v>1</v>
      </c>
      <c r="K197" s="46"/>
      <c r="L197" s="47"/>
      <c r="M197" s="48"/>
    </row>
    <row r="198" spans="1:13" s="8" customFormat="1" ht="27.75" customHeight="1">
      <c r="A198" s="39"/>
      <c r="B198" s="40"/>
      <c r="C198" s="50">
        <v>75802</v>
      </c>
      <c r="D198" s="30"/>
      <c r="E198" s="32" t="s">
        <v>177</v>
      </c>
      <c r="F198" s="34">
        <f>SUM(F199)</f>
        <v>10190</v>
      </c>
      <c r="G198" s="34">
        <f>SUM(G199)</f>
        <v>0</v>
      </c>
      <c r="H198" s="34">
        <f>SUM(H199)</f>
        <v>0</v>
      </c>
      <c r="I198" s="34">
        <f>SUM(I199)</f>
        <v>10190</v>
      </c>
      <c r="J198" s="51">
        <f t="shared" si="12"/>
        <v>1</v>
      </c>
      <c r="K198" s="36"/>
      <c r="L198" s="37"/>
      <c r="M198" s="38"/>
    </row>
    <row r="199" spans="1:13" s="8" customFormat="1" ht="21" customHeight="1">
      <c r="A199" s="39"/>
      <c r="B199" s="40"/>
      <c r="C199" s="41"/>
      <c r="D199" s="68" t="s">
        <v>178</v>
      </c>
      <c r="E199" s="42" t="s">
        <v>179</v>
      </c>
      <c r="F199" s="44">
        <v>10190</v>
      </c>
      <c r="G199" s="43"/>
      <c r="H199" s="44"/>
      <c r="I199" s="44">
        <v>10190</v>
      </c>
      <c r="J199" s="52">
        <f t="shared" si="12"/>
        <v>1</v>
      </c>
      <c r="K199" s="46"/>
      <c r="L199" s="47"/>
      <c r="M199" s="48"/>
    </row>
    <row r="200" spans="1:13" s="8" customFormat="1" ht="23.25" customHeight="1">
      <c r="A200" s="28"/>
      <c r="B200" s="49"/>
      <c r="C200" s="50">
        <v>75807</v>
      </c>
      <c r="D200" s="30"/>
      <c r="E200" s="32" t="s">
        <v>180</v>
      </c>
      <c r="F200" s="34">
        <f>SUM(F201)</f>
        <v>2627372</v>
      </c>
      <c r="G200" s="33">
        <f>SUM(G201)</f>
        <v>315924</v>
      </c>
      <c r="H200" s="34">
        <f>G200/F200</f>
        <v>0.12024334582236547</v>
      </c>
      <c r="I200" s="34">
        <f>SUM(I201)</f>
        <v>2627372</v>
      </c>
      <c r="J200" s="51">
        <f t="shared" si="12"/>
        <v>1</v>
      </c>
      <c r="K200" s="36"/>
      <c r="L200" s="37"/>
      <c r="M200" s="38"/>
    </row>
    <row r="201" spans="1:13" s="8" customFormat="1" ht="19.5" customHeight="1">
      <c r="A201" s="39"/>
      <c r="B201" s="40"/>
      <c r="C201" s="41"/>
      <c r="D201" s="68" t="s">
        <v>175</v>
      </c>
      <c r="E201" s="42" t="s">
        <v>176</v>
      </c>
      <c r="F201" s="44">
        <v>2627372</v>
      </c>
      <c r="G201" s="43">
        <f>SUM(G204)</f>
        <v>315924</v>
      </c>
      <c r="H201" s="44">
        <f>G201/F201</f>
        <v>0.12024334582236547</v>
      </c>
      <c r="I201" s="44">
        <v>2627372</v>
      </c>
      <c r="J201" s="52">
        <f t="shared" si="12"/>
        <v>1</v>
      </c>
      <c r="K201" s="46"/>
      <c r="L201" s="47"/>
      <c r="M201" s="48"/>
    </row>
    <row r="202" spans="1:13" s="8" customFormat="1" ht="19.5" customHeight="1">
      <c r="A202" s="28"/>
      <c r="B202" s="49"/>
      <c r="C202" s="50">
        <v>75818</v>
      </c>
      <c r="D202" s="30"/>
      <c r="E202" s="32" t="s">
        <v>181</v>
      </c>
      <c r="F202" s="34"/>
      <c r="G202" s="33"/>
      <c r="H202" s="34"/>
      <c r="I202" s="34"/>
      <c r="J202" s="51"/>
      <c r="K202" s="36">
        <f>SUM(K203)</f>
        <v>80000</v>
      </c>
      <c r="L202" s="37">
        <f>SUM(L203)</f>
        <v>0</v>
      </c>
      <c r="M202" s="38"/>
    </row>
    <row r="203" spans="1:13" s="8" customFormat="1" ht="19.5" customHeight="1">
      <c r="A203" s="39"/>
      <c r="B203" s="40"/>
      <c r="C203" s="41"/>
      <c r="D203" s="68" t="s">
        <v>182</v>
      </c>
      <c r="E203" s="42" t="s">
        <v>183</v>
      </c>
      <c r="F203" s="44"/>
      <c r="G203" s="43"/>
      <c r="H203" s="44"/>
      <c r="I203" s="44"/>
      <c r="J203" s="52"/>
      <c r="K203" s="46">
        <v>80000</v>
      </c>
      <c r="L203" s="47">
        <v>0</v>
      </c>
      <c r="M203" s="48"/>
    </row>
    <row r="204" spans="1:13" s="8" customFormat="1" ht="26.25" customHeight="1">
      <c r="A204" s="28"/>
      <c r="B204" s="49"/>
      <c r="C204" s="50">
        <v>75831</v>
      </c>
      <c r="D204" s="30"/>
      <c r="E204" s="32" t="s">
        <v>184</v>
      </c>
      <c r="F204" s="34">
        <f>SUM(F205)</f>
        <v>195190</v>
      </c>
      <c r="G204" s="33">
        <f>SUM(G205)</f>
        <v>315924</v>
      </c>
      <c r="H204" s="34">
        <f>G204/F204</f>
        <v>1.6185460320713152</v>
      </c>
      <c r="I204" s="34">
        <f>SUM(I205)</f>
        <v>195190</v>
      </c>
      <c r="J204" s="51">
        <f>I204/F204</f>
        <v>1</v>
      </c>
      <c r="K204" s="36"/>
      <c r="L204" s="37"/>
      <c r="M204" s="38"/>
    </row>
    <row r="205" spans="1:13" s="8" customFormat="1" ht="19.5" customHeight="1">
      <c r="A205" s="39"/>
      <c r="B205" s="40"/>
      <c r="C205" s="41"/>
      <c r="D205" s="68" t="s">
        <v>175</v>
      </c>
      <c r="E205" s="42" t="s">
        <v>176</v>
      </c>
      <c r="F205" s="44">
        <v>195190</v>
      </c>
      <c r="G205" s="43">
        <v>315924</v>
      </c>
      <c r="H205" s="44">
        <f>G205/F205</f>
        <v>1.6185460320713152</v>
      </c>
      <c r="I205" s="44">
        <v>195190</v>
      </c>
      <c r="J205" s="52">
        <f>I205/F205</f>
        <v>1</v>
      </c>
      <c r="K205" s="46"/>
      <c r="L205" s="47"/>
      <c r="M205" s="48"/>
    </row>
    <row r="206" spans="1:13" s="69" customFormat="1" ht="27.75" customHeight="1">
      <c r="A206" s="19" t="s">
        <v>185</v>
      </c>
      <c r="B206" s="53">
        <v>801</v>
      </c>
      <c r="C206" s="53"/>
      <c r="D206" s="20"/>
      <c r="E206" s="22" t="s">
        <v>186</v>
      </c>
      <c r="F206" s="25">
        <f>SUM(F207+F247+F268+F292+F295)</f>
        <v>599767</v>
      </c>
      <c r="G206" s="24">
        <f>SUM(G207+G247+G268+G292+G295)</f>
        <v>234967</v>
      </c>
      <c r="H206" s="25">
        <f>G206/F206</f>
        <v>0.3917638016096251</v>
      </c>
      <c r="I206" s="25">
        <f>SUM(I207+I247+I268+I292+I295)</f>
        <v>447644.89</v>
      </c>
      <c r="J206" s="26">
        <f>I206/F206</f>
        <v>0.7463646549410021</v>
      </c>
      <c r="K206" s="23">
        <f>SUM(K207+K247+K268+K292+K290+K295+K233)</f>
        <v>12639942</v>
      </c>
      <c r="L206" s="23">
        <f>SUM(L207+L247+L268+L292+L290+L295+L233)</f>
        <v>12298512.84</v>
      </c>
      <c r="M206" s="27">
        <f>L206/K206</f>
        <v>0.9729880754199663</v>
      </c>
    </row>
    <row r="207" spans="1:14" s="8" customFormat="1" ht="22.5" customHeight="1">
      <c r="A207" s="56"/>
      <c r="B207" s="57"/>
      <c r="C207" s="58">
        <v>80101</v>
      </c>
      <c r="D207" s="86"/>
      <c r="E207" s="59" t="s">
        <v>187</v>
      </c>
      <c r="F207" s="61">
        <f>SUM(F208:F232)</f>
        <v>273596</v>
      </c>
      <c r="G207" s="61">
        <f>SUM(G208:G232)</f>
        <v>234326</v>
      </c>
      <c r="H207" s="61">
        <f>SUM(H208:H232)</f>
        <v>1.2958047784893083</v>
      </c>
      <c r="I207" s="61">
        <f>SUM(I208:I232)</f>
        <v>244493.33000000002</v>
      </c>
      <c r="J207" s="51">
        <f>I207/F207</f>
        <v>0.8936290369742248</v>
      </c>
      <c r="K207" s="36">
        <f>SUM(K209:K232)</f>
        <v>6968741</v>
      </c>
      <c r="L207" s="36">
        <f>SUM(L209:L232)</f>
        <v>6936815.880000001</v>
      </c>
      <c r="M207" s="62">
        <f>L207/K207</f>
        <v>0.9954188109444735</v>
      </c>
      <c r="N207" s="67"/>
    </row>
    <row r="208" spans="1:14" s="8" customFormat="1" ht="22.5" customHeight="1">
      <c r="A208" s="56"/>
      <c r="B208" s="57"/>
      <c r="C208" s="58"/>
      <c r="D208" s="76" t="s">
        <v>58</v>
      </c>
      <c r="E208" s="65" t="s">
        <v>59</v>
      </c>
      <c r="F208" s="74"/>
      <c r="G208" s="73"/>
      <c r="H208" s="74"/>
      <c r="I208" s="74">
        <v>0.17</v>
      </c>
      <c r="J208" s="52"/>
      <c r="K208" s="36"/>
      <c r="L208" s="36"/>
      <c r="M208" s="66"/>
      <c r="N208" s="67"/>
    </row>
    <row r="209" spans="1:14" s="8" customFormat="1" ht="22.5" customHeight="1">
      <c r="A209" s="56"/>
      <c r="B209" s="71"/>
      <c r="C209" s="64"/>
      <c r="D209" s="76" t="s">
        <v>70</v>
      </c>
      <c r="E209" s="42" t="s">
        <v>71</v>
      </c>
      <c r="F209" s="74">
        <v>14290</v>
      </c>
      <c r="G209" s="73">
        <v>204</v>
      </c>
      <c r="H209" s="74"/>
      <c r="I209" s="74">
        <v>17965</v>
      </c>
      <c r="J209" s="52">
        <f>I209/F209</f>
        <v>1.2571728481455564</v>
      </c>
      <c r="K209" s="46"/>
      <c r="L209" s="46"/>
      <c r="M209" s="66"/>
      <c r="N209" s="67"/>
    </row>
    <row r="210" spans="1:13" s="8" customFormat="1" ht="28.5" customHeight="1">
      <c r="A210" s="56"/>
      <c r="B210" s="40"/>
      <c r="C210" s="41"/>
      <c r="D210" s="68" t="s">
        <v>188</v>
      </c>
      <c r="E210" s="42" t="s">
        <v>189</v>
      </c>
      <c r="F210" s="44">
        <v>53406</v>
      </c>
      <c r="G210" s="43">
        <v>9122</v>
      </c>
      <c r="H210" s="44">
        <f>G210/F210</f>
        <v>0.1708047784893083</v>
      </c>
      <c r="I210" s="44">
        <v>27571</v>
      </c>
      <c r="J210" s="52">
        <f>I210/F210</f>
        <v>0.5162528554844025</v>
      </c>
      <c r="K210" s="46"/>
      <c r="L210" s="47"/>
      <c r="M210" s="66"/>
    </row>
    <row r="211" spans="1:13" s="8" customFormat="1" ht="52.5" customHeight="1">
      <c r="A211" s="56"/>
      <c r="B211" s="40"/>
      <c r="C211" s="41"/>
      <c r="D211" s="68" t="s">
        <v>190</v>
      </c>
      <c r="E211" s="42" t="s">
        <v>122</v>
      </c>
      <c r="F211" s="44">
        <v>5900</v>
      </c>
      <c r="G211" s="43"/>
      <c r="H211" s="44"/>
      <c r="I211" s="44">
        <v>0</v>
      </c>
      <c r="J211" s="52">
        <f>I211/F211</f>
        <v>0</v>
      </c>
      <c r="K211" s="46"/>
      <c r="L211" s="47"/>
      <c r="M211" s="66"/>
    </row>
    <row r="212" spans="1:13" s="8" customFormat="1" ht="44.25" customHeight="1">
      <c r="A212" s="56"/>
      <c r="B212" s="40"/>
      <c r="C212" s="41"/>
      <c r="D212" s="41">
        <v>6290</v>
      </c>
      <c r="E212" s="42" t="s">
        <v>191</v>
      </c>
      <c r="F212" s="44">
        <v>200000</v>
      </c>
      <c r="G212" s="44">
        <v>225000</v>
      </c>
      <c r="H212" s="44">
        <f>G212/F212</f>
        <v>1.125</v>
      </c>
      <c r="I212" s="44">
        <v>198957.16</v>
      </c>
      <c r="J212" s="52">
        <f>I212/F212</f>
        <v>0.9947858</v>
      </c>
      <c r="K212" s="46"/>
      <c r="L212" s="47"/>
      <c r="M212" s="66"/>
    </row>
    <row r="213" spans="1:13" s="8" customFormat="1" ht="33.75" customHeight="1">
      <c r="A213" s="56"/>
      <c r="B213" s="40"/>
      <c r="C213" s="41"/>
      <c r="D213" s="68" t="s">
        <v>192</v>
      </c>
      <c r="E213" s="42" t="s">
        <v>73</v>
      </c>
      <c r="F213" s="44"/>
      <c r="G213" s="43"/>
      <c r="H213" s="44"/>
      <c r="I213" s="44"/>
      <c r="J213" s="52"/>
      <c r="K213" s="46">
        <v>5300</v>
      </c>
      <c r="L213" s="47">
        <v>5220.94</v>
      </c>
      <c r="M213" s="66">
        <f aca="true" t="shared" si="13" ref="M213:M249">L213/K213</f>
        <v>0.9850830188679245</v>
      </c>
    </row>
    <row r="214" spans="1:13" s="8" customFormat="1" ht="19.5" customHeight="1">
      <c r="A214" s="39"/>
      <c r="B214" s="57"/>
      <c r="C214" s="41"/>
      <c r="D214" s="68" t="s">
        <v>193</v>
      </c>
      <c r="E214" s="42" t="s">
        <v>74</v>
      </c>
      <c r="F214" s="44"/>
      <c r="G214" s="43"/>
      <c r="H214" s="44"/>
      <c r="I214" s="44"/>
      <c r="J214" s="45"/>
      <c r="K214" s="46">
        <v>3611234</v>
      </c>
      <c r="L214" s="47">
        <v>3593016.31</v>
      </c>
      <c r="M214" s="66">
        <f t="shared" si="13"/>
        <v>0.9949552729067128</v>
      </c>
    </row>
    <row r="215" spans="1:13" s="8" customFormat="1" ht="19.5" customHeight="1">
      <c r="A215" s="39"/>
      <c r="B215" s="40"/>
      <c r="C215" s="41"/>
      <c r="D215" s="68" t="s">
        <v>194</v>
      </c>
      <c r="E215" s="42" t="s">
        <v>75</v>
      </c>
      <c r="F215" s="44"/>
      <c r="G215" s="43"/>
      <c r="H215" s="44"/>
      <c r="I215" s="44"/>
      <c r="J215" s="45"/>
      <c r="K215" s="46">
        <v>261216</v>
      </c>
      <c r="L215" s="47">
        <v>261214.12</v>
      </c>
      <c r="M215" s="66">
        <f t="shared" si="13"/>
        <v>0.9999928028910939</v>
      </c>
    </row>
    <row r="216" spans="1:13" s="8" customFormat="1" ht="19.5" customHeight="1">
      <c r="A216" s="39"/>
      <c r="B216" s="40"/>
      <c r="C216" s="41"/>
      <c r="D216" s="68" t="s">
        <v>195</v>
      </c>
      <c r="E216" s="42" t="s">
        <v>76</v>
      </c>
      <c r="F216" s="44"/>
      <c r="G216" s="43"/>
      <c r="H216" s="44"/>
      <c r="I216" s="44"/>
      <c r="J216" s="45"/>
      <c r="K216" s="46">
        <v>652703</v>
      </c>
      <c r="L216" s="47">
        <v>650228.57</v>
      </c>
      <c r="M216" s="66">
        <f t="shared" si="13"/>
        <v>0.9962089495528593</v>
      </c>
    </row>
    <row r="217" spans="1:13" s="8" customFormat="1" ht="19.5" customHeight="1">
      <c r="A217" s="39"/>
      <c r="B217" s="40"/>
      <c r="C217" s="41"/>
      <c r="D217" s="68" t="s">
        <v>196</v>
      </c>
      <c r="E217" s="42" t="s">
        <v>77</v>
      </c>
      <c r="F217" s="44"/>
      <c r="G217" s="43"/>
      <c r="H217" s="44"/>
      <c r="I217" s="44"/>
      <c r="J217" s="45"/>
      <c r="K217" s="46">
        <v>92030</v>
      </c>
      <c r="L217" s="47">
        <v>91668.71</v>
      </c>
      <c r="M217" s="66">
        <f t="shared" si="13"/>
        <v>0.9960742149299142</v>
      </c>
    </row>
    <row r="218" spans="1:13" s="8" customFormat="1" ht="19.5" customHeight="1">
      <c r="A218" s="39"/>
      <c r="B218" s="40"/>
      <c r="C218" s="41"/>
      <c r="D218" s="68" t="s">
        <v>197</v>
      </c>
      <c r="E218" s="42" t="s">
        <v>40</v>
      </c>
      <c r="F218" s="44"/>
      <c r="G218" s="43"/>
      <c r="H218" s="44"/>
      <c r="I218" s="44"/>
      <c r="J218" s="45"/>
      <c r="K218" s="46">
        <v>86602</v>
      </c>
      <c r="L218" s="47">
        <v>86569.24</v>
      </c>
      <c r="M218" s="66">
        <f t="shared" si="13"/>
        <v>0.9996217177432393</v>
      </c>
    </row>
    <row r="219" spans="1:13" s="8" customFormat="1" ht="27.75" customHeight="1">
      <c r="A219" s="39"/>
      <c r="B219" s="40"/>
      <c r="C219" s="41"/>
      <c r="D219" s="68" t="s">
        <v>198</v>
      </c>
      <c r="E219" s="42" t="s">
        <v>199</v>
      </c>
      <c r="F219" s="44"/>
      <c r="G219" s="43"/>
      <c r="H219" s="44"/>
      <c r="I219" s="44"/>
      <c r="J219" s="45"/>
      <c r="K219" s="46">
        <v>4800</v>
      </c>
      <c r="L219" s="47">
        <v>4751.82</v>
      </c>
      <c r="M219" s="66">
        <f t="shared" si="13"/>
        <v>0.9899625</v>
      </c>
    </row>
    <row r="220" spans="1:13" s="8" customFormat="1" ht="19.5" customHeight="1">
      <c r="A220" s="39"/>
      <c r="B220" s="40"/>
      <c r="C220" s="41"/>
      <c r="D220" s="68" t="s">
        <v>200</v>
      </c>
      <c r="E220" s="42" t="s">
        <v>78</v>
      </c>
      <c r="F220" s="44"/>
      <c r="G220" s="43"/>
      <c r="H220" s="44"/>
      <c r="I220" s="44"/>
      <c r="J220" s="45"/>
      <c r="K220" s="46">
        <v>37189</v>
      </c>
      <c r="L220" s="47">
        <v>36986.1</v>
      </c>
      <c r="M220" s="66">
        <f t="shared" si="13"/>
        <v>0.9945440856167146</v>
      </c>
    </row>
    <row r="221" spans="1:13" s="8" customFormat="1" ht="19.5" customHeight="1">
      <c r="A221" s="39"/>
      <c r="B221" s="40"/>
      <c r="C221" s="41"/>
      <c r="D221" s="68" t="s">
        <v>201</v>
      </c>
      <c r="E221" s="42" t="s">
        <v>41</v>
      </c>
      <c r="F221" s="44"/>
      <c r="G221" s="43"/>
      <c r="H221" s="44"/>
      <c r="I221" s="44"/>
      <c r="J221" s="45"/>
      <c r="K221" s="46">
        <v>317811</v>
      </c>
      <c r="L221" s="47">
        <v>317810.35</v>
      </c>
      <c r="M221" s="66">
        <f t="shared" si="13"/>
        <v>0.9999979547592751</v>
      </c>
    </row>
    <row r="222" spans="1:13" s="8" customFormat="1" ht="19.5" customHeight="1">
      <c r="A222" s="39"/>
      <c r="B222" s="40"/>
      <c r="C222" s="41"/>
      <c r="D222" s="68" t="s">
        <v>202</v>
      </c>
      <c r="E222" s="42" t="s">
        <v>79</v>
      </c>
      <c r="F222" s="44"/>
      <c r="G222" s="43"/>
      <c r="H222" s="44"/>
      <c r="I222" s="44"/>
      <c r="J222" s="45"/>
      <c r="K222" s="46">
        <v>4091</v>
      </c>
      <c r="L222" s="47">
        <v>3885</v>
      </c>
      <c r="M222" s="66">
        <f t="shared" si="13"/>
        <v>0.9496455634319237</v>
      </c>
    </row>
    <row r="223" spans="1:13" s="8" customFormat="1" ht="19.5" customHeight="1">
      <c r="A223" s="39"/>
      <c r="B223" s="40"/>
      <c r="C223" s="41"/>
      <c r="D223" s="68" t="s">
        <v>64</v>
      </c>
      <c r="E223" s="42" t="s">
        <v>34</v>
      </c>
      <c r="F223" s="44"/>
      <c r="G223" s="43"/>
      <c r="H223" s="44"/>
      <c r="I223" s="44"/>
      <c r="J223" s="45"/>
      <c r="K223" s="46">
        <v>121200</v>
      </c>
      <c r="L223" s="47">
        <v>121195.81</v>
      </c>
      <c r="M223" s="66">
        <f t="shared" si="13"/>
        <v>0.9999654290429043</v>
      </c>
    </row>
    <row r="224" spans="1:13" s="8" customFormat="1" ht="19.5" customHeight="1">
      <c r="A224" s="39"/>
      <c r="B224" s="40"/>
      <c r="C224" s="41"/>
      <c r="D224" s="68" t="s">
        <v>81</v>
      </c>
      <c r="E224" s="42" t="s">
        <v>82</v>
      </c>
      <c r="F224" s="44"/>
      <c r="G224" s="43"/>
      <c r="H224" s="44"/>
      <c r="I224" s="44"/>
      <c r="J224" s="45"/>
      <c r="K224" s="46">
        <v>4357</v>
      </c>
      <c r="L224" s="47">
        <v>3943.74</v>
      </c>
      <c r="M224" s="66">
        <f t="shared" si="13"/>
        <v>0.9051503327977966</v>
      </c>
    </row>
    <row r="225" spans="1:13" s="8" customFormat="1" ht="19.5" customHeight="1">
      <c r="A225" s="39"/>
      <c r="B225" s="40"/>
      <c r="C225" s="41"/>
      <c r="D225" s="68" t="s">
        <v>83</v>
      </c>
      <c r="E225" s="42" t="s">
        <v>84</v>
      </c>
      <c r="F225" s="44"/>
      <c r="G225" s="43"/>
      <c r="H225" s="44"/>
      <c r="I225" s="44"/>
      <c r="J225" s="45"/>
      <c r="K225" s="46">
        <v>300</v>
      </c>
      <c r="L225" s="47">
        <v>285.01</v>
      </c>
      <c r="M225" s="66">
        <f t="shared" si="13"/>
        <v>0.9500333333333333</v>
      </c>
    </row>
    <row r="226" spans="1:13" s="8" customFormat="1" ht="27" customHeight="1">
      <c r="A226" s="39"/>
      <c r="B226" s="40"/>
      <c r="C226" s="41"/>
      <c r="D226" s="68" t="s">
        <v>85</v>
      </c>
      <c r="E226" s="42" t="s">
        <v>86</v>
      </c>
      <c r="F226" s="44"/>
      <c r="G226" s="43"/>
      <c r="H226" s="44"/>
      <c r="I226" s="44"/>
      <c r="J226" s="45"/>
      <c r="K226" s="46">
        <v>8600</v>
      </c>
      <c r="L226" s="47">
        <v>8209.36</v>
      </c>
      <c r="M226" s="66">
        <f t="shared" si="13"/>
        <v>0.9545767441860465</v>
      </c>
    </row>
    <row r="227" spans="1:13" s="8" customFormat="1" ht="19.5" customHeight="1">
      <c r="A227" s="39"/>
      <c r="B227" s="40"/>
      <c r="C227" s="41"/>
      <c r="D227" s="68" t="s">
        <v>87</v>
      </c>
      <c r="E227" s="42" t="s">
        <v>88</v>
      </c>
      <c r="F227" s="44"/>
      <c r="G227" s="43"/>
      <c r="H227" s="44"/>
      <c r="I227" s="44"/>
      <c r="J227" s="45"/>
      <c r="K227" s="46">
        <v>1354</v>
      </c>
      <c r="L227" s="47">
        <v>1190.73</v>
      </c>
      <c r="M227" s="66">
        <f t="shared" si="13"/>
        <v>0.8794165435745938</v>
      </c>
    </row>
    <row r="228" spans="1:13" s="8" customFormat="1" ht="25.5" customHeight="1">
      <c r="A228" s="39"/>
      <c r="B228" s="40"/>
      <c r="C228" s="41"/>
      <c r="D228" s="68" t="s">
        <v>89</v>
      </c>
      <c r="E228" s="42" t="s">
        <v>90</v>
      </c>
      <c r="F228" s="44"/>
      <c r="G228" s="43"/>
      <c r="H228" s="44"/>
      <c r="I228" s="44"/>
      <c r="J228" s="45"/>
      <c r="K228" s="46">
        <v>213604</v>
      </c>
      <c r="L228" s="47">
        <v>213604</v>
      </c>
      <c r="M228" s="66">
        <f t="shared" si="13"/>
        <v>1</v>
      </c>
    </row>
    <row r="229" spans="1:13" s="8" customFormat="1" ht="30" customHeight="1">
      <c r="A229" s="39"/>
      <c r="B229" s="40"/>
      <c r="C229" s="41"/>
      <c r="D229" s="68" t="s">
        <v>91</v>
      </c>
      <c r="E229" s="65" t="s">
        <v>92</v>
      </c>
      <c r="F229" s="44"/>
      <c r="G229" s="43"/>
      <c r="H229" s="44"/>
      <c r="I229" s="44"/>
      <c r="J229" s="45"/>
      <c r="K229" s="46">
        <v>545</v>
      </c>
      <c r="L229" s="47">
        <v>490</v>
      </c>
      <c r="M229" s="66">
        <f t="shared" si="13"/>
        <v>0.8990825688073395</v>
      </c>
    </row>
    <row r="230" spans="1:13" s="8" customFormat="1" ht="30.75" customHeight="1">
      <c r="A230" s="39"/>
      <c r="B230" s="40"/>
      <c r="C230" s="41"/>
      <c r="D230" s="68" t="s">
        <v>93</v>
      </c>
      <c r="E230" s="65" t="s">
        <v>94</v>
      </c>
      <c r="F230" s="44"/>
      <c r="G230" s="43"/>
      <c r="H230" s="44"/>
      <c r="I230" s="44"/>
      <c r="J230" s="45"/>
      <c r="K230" s="46">
        <v>4350</v>
      </c>
      <c r="L230" s="47">
        <v>4138.63</v>
      </c>
      <c r="M230" s="66">
        <f t="shared" si="13"/>
        <v>0.9514091954022988</v>
      </c>
    </row>
    <row r="231" spans="1:13" s="8" customFormat="1" ht="30" customHeight="1">
      <c r="A231" s="39"/>
      <c r="B231" s="40"/>
      <c r="C231" s="41"/>
      <c r="D231" s="68" t="s">
        <v>95</v>
      </c>
      <c r="E231" s="65" t="s">
        <v>96</v>
      </c>
      <c r="F231" s="44"/>
      <c r="G231" s="43"/>
      <c r="H231" s="44"/>
      <c r="I231" s="44"/>
      <c r="J231" s="45"/>
      <c r="K231" s="46">
        <v>10820</v>
      </c>
      <c r="L231" s="47">
        <v>10716.58</v>
      </c>
      <c r="M231" s="66">
        <f t="shared" si="13"/>
        <v>0.990441774491682</v>
      </c>
    </row>
    <row r="232" spans="1:13" s="8" customFormat="1" ht="19.5" customHeight="1">
      <c r="A232" s="56"/>
      <c r="B232" s="40"/>
      <c r="C232" s="41"/>
      <c r="D232" s="41">
        <v>6050</v>
      </c>
      <c r="E232" s="42" t="s">
        <v>42</v>
      </c>
      <c r="F232" s="44"/>
      <c r="G232" s="44"/>
      <c r="H232" s="44"/>
      <c r="I232" s="44"/>
      <c r="J232" s="45"/>
      <c r="K232" s="46">
        <v>1530635</v>
      </c>
      <c r="L232" s="47">
        <v>1521690.86</v>
      </c>
      <c r="M232" s="66">
        <f t="shared" si="13"/>
        <v>0.9941565820721466</v>
      </c>
    </row>
    <row r="233" spans="1:13" s="8" customFormat="1" ht="19.5" customHeight="1">
      <c r="A233" s="28"/>
      <c r="B233" s="57"/>
      <c r="C233" s="50">
        <v>80103</v>
      </c>
      <c r="D233" s="50"/>
      <c r="E233" s="32" t="s">
        <v>203</v>
      </c>
      <c r="F233" s="34"/>
      <c r="G233" s="34"/>
      <c r="H233" s="34"/>
      <c r="I233" s="34"/>
      <c r="J233" s="51"/>
      <c r="K233" s="36">
        <f>SUM(K234:K246)</f>
        <v>360411</v>
      </c>
      <c r="L233" s="36">
        <f>SUM(L234:L246)</f>
        <v>359646.52</v>
      </c>
      <c r="M233" s="38">
        <f t="shared" si="13"/>
        <v>0.9978788660723452</v>
      </c>
    </row>
    <row r="234" spans="1:13" s="8" customFormat="1" ht="19.5" customHeight="1">
      <c r="A234" s="28"/>
      <c r="B234" s="57"/>
      <c r="C234" s="50"/>
      <c r="D234" s="41">
        <v>3020</v>
      </c>
      <c r="E234" s="42" t="s">
        <v>73</v>
      </c>
      <c r="F234" s="44"/>
      <c r="G234" s="44"/>
      <c r="H234" s="44"/>
      <c r="I234" s="44"/>
      <c r="J234" s="52"/>
      <c r="K234" s="46">
        <v>160</v>
      </c>
      <c r="L234" s="46">
        <v>160</v>
      </c>
      <c r="M234" s="48">
        <f t="shared" si="13"/>
        <v>1</v>
      </c>
    </row>
    <row r="235" spans="1:13" s="8" customFormat="1" ht="19.5" customHeight="1">
      <c r="A235" s="39"/>
      <c r="B235" s="57"/>
      <c r="C235" s="41"/>
      <c r="D235" s="41">
        <v>4010</v>
      </c>
      <c r="E235" s="42" t="s">
        <v>74</v>
      </c>
      <c r="F235" s="44"/>
      <c r="G235" s="44"/>
      <c r="H235" s="44"/>
      <c r="I235" s="44"/>
      <c r="J235" s="52"/>
      <c r="K235" s="46">
        <v>256963.5</v>
      </c>
      <c r="L235" s="47">
        <v>256464.15</v>
      </c>
      <c r="M235" s="48">
        <f t="shared" si="13"/>
        <v>0.9980567279010443</v>
      </c>
    </row>
    <row r="236" spans="1:13" s="8" customFormat="1" ht="19.5" customHeight="1">
      <c r="A236" s="39"/>
      <c r="B236" s="57"/>
      <c r="C236" s="41"/>
      <c r="D236" s="41">
        <v>4040</v>
      </c>
      <c r="E236" s="42" t="s">
        <v>75</v>
      </c>
      <c r="F236" s="44"/>
      <c r="G236" s="44"/>
      <c r="H236" s="44"/>
      <c r="I236" s="44"/>
      <c r="J236" s="52"/>
      <c r="K236" s="46">
        <v>18511</v>
      </c>
      <c r="L236" s="47">
        <v>18509.46</v>
      </c>
      <c r="M236" s="48">
        <f t="shared" si="13"/>
        <v>0.9999168062233266</v>
      </c>
    </row>
    <row r="237" spans="1:13" s="8" customFormat="1" ht="19.5" customHeight="1">
      <c r="A237" s="39"/>
      <c r="B237" s="57"/>
      <c r="C237" s="41"/>
      <c r="D237" s="41">
        <v>4110</v>
      </c>
      <c r="E237" s="42" t="s">
        <v>76</v>
      </c>
      <c r="F237" s="44"/>
      <c r="G237" s="44"/>
      <c r="H237" s="44"/>
      <c r="I237" s="44"/>
      <c r="J237" s="52"/>
      <c r="K237" s="46">
        <v>47478</v>
      </c>
      <c r="L237" s="47">
        <v>47451.58</v>
      </c>
      <c r="M237" s="48">
        <f t="shared" si="13"/>
        <v>0.999443531741017</v>
      </c>
    </row>
    <row r="238" spans="1:13" s="8" customFormat="1" ht="19.5" customHeight="1">
      <c r="A238" s="39"/>
      <c r="B238" s="57"/>
      <c r="C238" s="41"/>
      <c r="D238" s="41">
        <v>4120</v>
      </c>
      <c r="E238" s="42" t="s">
        <v>77</v>
      </c>
      <c r="F238" s="44"/>
      <c r="G238" s="44"/>
      <c r="H238" s="44"/>
      <c r="I238" s="44"/>
      <c r="J238" s="52"/>
      <c r="K238" s="46">
        <v>6775</v>
      </c>
      <c r="L238" s="47">
        <v>6665.17</v>
      </c>
      <c r="M238" s="48">
        <f t="shared" si="13"/>
        <v>0.9837889298892989</v>
      </c>
    </row>
    <row r="239" spans="1:13" s="8" customFormat="1" ht="19.5" customHeight="1">
      <c r="A239" s="39"/>
      <c r="B239" s="57"/>
      <c r="C239" s="41"/>
      <c r="D239" s="41">
        <v>4210</v>
      </c>
      <c r="E239" s="42" t="s">
        <v>40</v>
      </c>
      <c r="F239" s="44"/>
      <c r="G239" s="44"/>
      <c r="H239" s="44"/>
      <c r="I239" s="44"/>
      <c r="J239" s="52"/>
      <c r="K239" s="46">
        <v>7394</v>
      </c>
      <c r="L239" s="47">
        <v>7351.7</v>
      </c>
      <c r="M239" s="48">
        <f t="shared" si="13"/>
        <v>0.9942791452529077</v>
      </c>
    </row>
    <row r="240" spans="1:13" s="8" customFormat="1" ht="19.5" customHeight="1">
      <c r="A240" s="39"/>
      <c r="B240" s="57"/>
      <c r="C240" s="41"/>
      <c r="D240" s="41">
        <v>4240</v>
      </c>
      <c r="E240" s="42" t="s">
        <v>199</v>
      </c>
      <c r="F240" s="44"/>
      <c r="G240" s="44"/>
      <c r="H240" s="44"/>
      <c r="I240" s="44"/>
      <c r="J240" s="52"/>
      <c r="K240" s="46">
        <v>1900</v>
      </c>
      <c r="L240" s="47">
        <v>1857.16</v>
      </c>
      <c r="M240" s="48">
        <f t="shared" si="13"/>
        <v>0.9774526315789475</v>
      </c>
    </row>
    <row r="241" spans="1:13" s="8" customFormat="1" ht="19.5" customHeight="1">
      <c r="A241" s="39"/>
      <c r="B241" s="57"/>
      <c r="C241" s="41"/>
      <c r="D241" s="41">
        <v>4260</v>
      </c>
      <c r="E241" s="42" t="s">
        <v>78</v>
      </c>
      <c r="F241" s="44"/>
      <c r="G241" s="44"/>
      <c r="H241" s="44"/>
      <c r="I241" s="44"/>
      <c r="J241" s="52"/>
      <c r="K241" s="46">
        <v>2372</v>
      </c>
      <c r="L241" s="47">
        <v>2340.15</v>
      </c>
      <c r="M241" s="48">
        <f t="shared" si="13"/>
        <v>0.9865725126475549</v>
      </c>
    </row>
    <row r="242" spans="1:13" s="8" customFormat="1" ht="19.5" customHeight="1">
      <c r="A242" s="39"/>
      <c r="B242" s="57"/>
      <c r="C242" s="41"/>
      <c r="D242" s="41">
        <v>4280</v>
      </c>
      <c r="E242" s="42" t="s">
        <v>79</v>
      </c>
      <c r="F242" s="44"/>
      <c r="G242" s="44"/>
      <c r="H242" s="44"/>
      <c r="I242" s="44"/>
      <c r="J242" s="52"/>
      <c r="K242" s="46">
        <v>219</v>
      </c>
      <c r="L242" s="47">
        <v>210</v>
      </c>
      <c r="M242" s="48">
        <f t="shared" si="13"/>
        <v>0.958904109589041</v>
      </c>
    </row>
    <row r="243" spans="1:13" s="8" customFormat="1" ht="19.5" customHeight="1">
      <c r="A243" s="39"/>
      <c r="B243" s="57"/>
      <c r="C243" s="41"/>
      <c r="D243" s="41">
        <v>4300</v>
      </c>
      <c r="E243" s="42" t="s">
        <v>34</v>
      </c>
      <c r="F243" s="44"/>
      <c r="G243" s="44"/>
      <c r="H243" s="44"/>
      <c r="I243" s="44"/>
      <c r="J243" s="52"/>
      <c r="K243" s="46">
        <v>1455</v>
      </c>
      <c r="L243" s="47">
        <v>1453.89</v>
      </c>
      <c r="M243" s="48">
        <f t="shared" si="13"/>
        <v>0.9992371134020619</v>
      </c>
    </row>
    <row r="244" spans="1:13" s="8" customFormat="1" ht="25.5" customHeight="1">
      <c r="A244" s="39"/>
      <c r="B244" s="57"/>
      <c r="C244" s="41"/>
      <c r="D244" s="68" t="s">
        <v>85</v>
      </c>
      <c r="E244" s="42" t="s">
        <v>86</v>
      </c>
      <c r="F244" s="44"/>
      <c r="G244" s="44"/>
      <c r="H244" s="44"/>
      <c r="I244" s="44"/>
      <c r="J244" s="52"/>
      <c r="K244" s="46">
        <v>200</v>
      </c>
      <c r="L244" s="47">
        <v>200</v>
      </c>
      <c r="M244" s="48">
        <f t="shared" si="13"/>
        <v>1</v>
      </c>
    </row>
    <row r="245" spans="1:13" s="8" customFormat="1" ht="30" customHeight="1">
      <c r="A245" s="39"/>
      <c r="B245" s="57"/>
      <c r="C245" s="41"/>
      <c r="D245" s="41">
        <v>4440</v>
      </c>
      <c r="E245" s="42" t="s">
        <v>90</v>
      </c>
      <c r="F245" s="44"/>
      <c r="G245" s="44"/>
      <c r="H245" s="44"/>
      <c r="I245" s="44"/>
      <c r="J245" s="52"/>
      <c r="K245" s="46">
        <v>16593.5</v>
      </c>
      <c r="L245" s="47">
        <v>16593.5</v>
      </c>
      <c r="M245" s="48">
        <f t="shared" si="13"/>
        <v>1</v>
      </c>
    </row>
    <row r="246" spans="1:13" s="8" customFormat="1" ht="30" customHeight="1">
      <c r="A246" s="39"/>
      <c r="B246" s="57"/>
      <c r="C246" s="41"/>
      <c r="D246" s="41">
        <v>4740</v>
      </c>
      <c r="E246" s="65" t="s">
        <v>94</v>
      </c>
      <c r="F246" s="44"/>
      <c r="G246" s="44"/>
      <c r="H246" s="44"/>
      <c r="I246" s="44"/>
      <c r="J246" s="52"/>
      <c r="K246" s="46">
        <v>390</v>
      </c>
      <c r="L246" s="47">
        <v>389.76</v>
      </c>
      <c r="M246" s="48">
        <f t="shared" si="13"/>
        <v>0.9993846153846153</v>
      </c>
    </row>
    <row r="247" spans="1:13" s="8" customFormat="1" ht="19.5" customHeight="1">
      <c r="A247" s="28"/>
      <c r="B247" s="49"/>
      <c r="C247" s="50">
        <v>80104</v>
      </c>
      <c r="D247" s="50"/>
      <c r="E247" s="32" t="s">
        <v>204</v>
      </c>
      <c r="F247" s="34">
        <f>SUM(F248:F264)</f>
        <v>0</v>
      </c>
      <c r="G247" s="34">
        <f>SUM(G248:G264)</f>
        <v>560</v>
      </c>
      <c r="H247" s="34"/>
      <c r="I247" s="34">
        <f>SUM(I248:I264)</f>
        <v>0.03</v>
      </c>
      <c r="J247" s="51"/>
      <c r="K247" s="36">
        <f>SUM(K248:K267)</f>
        <v>1650302</v>
      </c>
      <c r="L247" s="36">
        <f>SUM(L248:L267)</f>
        <v>1621342.5799999998</v>
      </c>
      <c r="M247" s="38">
        <f t="shared" si="13"/>
        <v>0.9824520481705772</v>
      </c>
    </row>
    <row r="248" spans="1:13" s="8" customFormat="1" ht="19.5" customHeight="1">
      <c r="A248" s="39"/>
      <c r="B248" s="40"/>
      <c r="C248" s="41"/>
      <c r="D248" s="68" t="s">
        <v>58</v>
      </c>
      <c r="E248" s="42" t="s">
        <v>59</v>
      </c>
      <c r="F248" s="44">
        <v>0</v>
      </c>
      <c r="G248" s="44">
        <v>560</v>
      </c>
      <c r="H248" s="44"/>
      <c r="I248" s="44">
        <v>0.03</v>
      </c>
      <c r="J248" s="52"/>
      <c r="K248" s="46"/>
      <c r="L248" s="47"/>
      <c r="M248" s="38"/>
    </row>
    <row r="249" spans="1:13" s="8" customFormat="1" ht="19.5" customHeight="1">
      <c r="A249" s="39"/>
      <c r="B249" s="40"/>
      <c r="C249" s="41"/>
      <c r="D249" s="68" t="s">
        <v>192</v>
      </c>
      <c r="E249" s="42" t="s">
        <v>73</v>
      </c>
      <c r="F249" s="44"/>
      <c r="G249" s="44"/>
      <c r="H249" s="44"/>
      <c r="I249" s="44"/>
      <c r="J249" s="52"/>
      <c r="K249" s="46">
        <v>200</v>
      </c>
      <c r="L249" s="47">
        <v>200</v>
      </c>
      <c r="M249" s="48">
        <f t="shared" si="13"/>
        <v>1</v>
      </c>
    </row>
    <row r="250" spans="1:13" s="8" customFormat="1" ht="19.5" customHeight="1">
      <c r="A250" s="39"/>
      <c r="B250" s="40"/>
      <c r="C250" s="41"/>
      <c r="D250" s="41">
        <v>4010</v>
      </c>
      <c r="E250" s="42" t="s">
        <v>74</v>
      </c>
      <c r="F250" s="44"/>
      <c r="G250" s="44"/>
      <c r="H250" s="44"/>
      <c r="I250" s="44"/>
      <c r="J250" s="45"/>
      <c r="K250" s="46">
        <v>1078846</v>
      </c>
      <c r="L250" s="47">
        <v>1071401.98</v>
      </c>
      <c r="M250" s="48">
        <f aca="true" t="shared" si="14" ref="M250:M268">L250/K250</f>
        <v>0.9931000161283445</v>
      </c>
    </row>
    <row r="251" spans="1:13" s="8" customFormat="1" ht="19.5" customHeight="1">
      <c r="A251" s="39"/>
      <c r="B251" s="40"/>
      <c r="C251" s="41"/>
      <c r="D251" s="41">
        <v>4040</v>
      </c>
      <c r="E251" s="42" t="s">
        <v>75</v>
      </c>
      <c r="F251" s="44"/>
      <c r="G251" s="44"/>
      <c r="H251" s="44"/>
      <c r="I251" s="44"/>
      <c r="J251" s="45"/>
      <c r="K251" s="46">
        <v>77583</v>
      </c>
      <c r="L251" s="47">
        <v>77580.94</v>
      </c>
      <c r="M251" s="48">
        <f t="shared" si="14"/>
        <v>0.9999734477913976</v>
      </c>
    </row>
    <row r="252" spans="1:13" s="8" customFormat="1" ht="19.5" customHeight="1">
      <c r="A252" s="39"/>
      <c r="B252" s="40"/>
      <c r="C252" s="41"/>
      <c r="D252" s="41">
        <v>4110</v>
      </c>
      <c r="E252" s="42" t="s">
        <v>76</v>
      </c>
      <c r="F252" s="44"/>
      <c r="G252" s="44"/>
      <c r="H252" s="44"/>
      <c r="I252" s="44"/>
      <c r="J252" s="45"/>
      <c r="K252" s="46">
        <v>204508</v>
      </c>
      <c r="L252" s="47">
        <v>199030.9</v>
      </c>
      <c r="M252" s="48">
        <f t="shared" si="14"/>
        <v>0.9732181626146654</v>
      </c>
    </row>
    <row r="253" spans="1:13" s="8" customFormat="1" ht="19.5" customHeight="1">
      <c r="A253" s="39"/>
      <c r="B253" s="40"/>
      <c r="C253" s="41"/>
      <c r="D253" s="41">
        <v>4120</v>
      </c>
      <c r="E253" s="42" t="s">
        <v>77</v>
      </c>
      <c r="F253" s="44"/>
      <c r="G253" s="44"/>
      <c r="H253" s="44"/>
      <c r="I253" s="44"/>
      <c r="J253" s="45"/>
      <c r="K253" s="46">
        <v>29035</v>
      </c>
      <c r="L253" s="47">
        <v>27962.47</v>
      </c>
      <c r="M253" s="48">
        <f t="shared" si="14"/>
        <v>0.9630607887032892</v>
      </c>
    </row>
    <row r="254" spans="1:13" s="8" customFormat="1" ht="19.5" customHeight="1">
      <c r="A254" s="39"/>
      <c r="B254" s="40"/>
      <c r="C254" s="41"/>
      <c r="D254" s="41">
        <v>4170</v>
      </c>
      <c r="E254" s="42" t="s">
        <v>39</v>
      </c>
      <c r="F254" s="44"/>
      <c r="G254" s="44"/>
      <c r="H254" s="44"/>
      <c r="I254" s="44"/>
      <c r="J254" s="45"/>
      <c r="K254" s="46">
        <v>10000</v>
      </c>
      <c r="L254" s="47">
        <v>9300</v>
      </c>
      <c r="M254" s="48">
        <f t="shared" si="14"/>
        <v>0.93</v>
      </c>
    </row>
    <row r="255" spans="1:13" s="8" customFormat="1" ht="19.5" customHeight="1">
      <c r="A255" s="39"/>
      <c r="B255" s="40"/>
      <c r="C255" s="41"/>
      <c r="D255" s="41">
        <v>4210</v>
      </c>
      <c r="E255" s="42" t="s">
        <v>40</v>
      </c>
      <c r="F255" s="44"/>
      <c r="G255" s="44"/>
      <c r="H255" s="44"/>
      <c r="I255" s="44"/>
      <c r="J255" s="45"/>
      <c r="K255" s="46">
        <v>57328</v>
      </c>
      <c r="L255" s="47">
        <v>57222.57</v>
      </c>
      <c r="M255" s="48">
        <f t="shared" si="14"/>
        <v>0.9981609335752163</v>
      </c>
    </row>
    <row r="256" spans="1:13" s="8" customFormat="1" ht="25.5" customHeight="1">
      <c r="A256" s="39"/>
      <c r="B256" s="40"/>
      <c r="C256" s="41"/>
      <c r="D256" s="41">
        <v>4240</v>
      </c>
      <c r="E256" s="42" t="s">
        <v>199</v>
      </c>
      <c r="F256" s="44"/>
      <c r="G256" s="44"/>
      <c r="H256" s="44"/>
      <c r="I256" s="44"/>
      <c r="J256" s="45"/>
      <c r="K256" s="46">
        <v>10500</v>
      </c>
      <c r="L256" s="47">
        <v>9992.42</v>
      </c>
      <c r="M256" s="48">
        <f t="shared" si="14"/>
        <v>0.9516590476190476</v>
      </c>
    </row>
    <row r="257" spans="1:13" s="8" customFormat="1" ht="19.5" customHeight="1">
      <c r="A257" s="39"/>
      <c r="B257" s="40"/>
      <c r="C257" s="41"/>
      <c r="D257" s="41">
        <v>4260</v>
      </c>
      <c r="E257" s="42" t="s">
        <v>78</v>
      </c>
      <c r="F257" s="44"/>
      <c r="G257" s="44"/>
      <c r="H257" s="44"/>
      <c r="I257" s="44"/>
      <c r="J257" s="45"/>
      <c r="K257" s="46">
        <v>29409</v>
      </c>
      <c r="L257" s="47">
        <v>28203.63</v>
      </c>
      <c r="M257" s="48">
        <f t="shared" si="14"/>
        <v>0.9590135672753239</v>
      </c>
    </row>
    <row r="258" spans="1:13" s="8" customFormat="1" ht="19.5" customHeight="1">
      <c r="A258" s="39"/>
      <c r="B258" s="40"/>
      <c r="C258" s="41"/>
      <c r="D258" s="41">
        <v>4270</v>
      </c>
      <c r="E258" s="42" t="s">
        <v>41</v>
      </c>
      <c r="F258" s="44"/>
      <c r="G258" s="44"/>
      <c r="H258" s="44"/>
      <c r="I258" s="44"/>
      <c r="J258" s="45"/>
      <c r="K258" s="46">
        <v>10250</v>
      </c>
      <c r="L258" s="47">
        <v>9221.43</v>
      </c>
      <c r="M258" s="48">
        <f t="shared" si="14"/>
        <v>0.8996517073170732</v>
      </c>
    </row>
    <row r="259" spans="1:13" s="8" customFormat="1" ht="19.5" customHeight="1">
      <c r="A259" s="39"/>
      <c r="B259" s="40"/>
      <c r="C259" s="41"/>
      <c r="D259" s="41">
        <v>4280</v>
      </c>
      <c r="E259" s="42" t="s">
        <v>120</v>
      </c>
      <c r="F259" s="44"/>
      <c r="G259" s="44"/>
      <c r="H259" s="44"/>
      <c r="I259" s="44"/>
      <c r="J259" s="45"/>
      <c r="K259" s="46">
        <v>3365</v>
      </c>
      <c r="L259" s="47">
        <v>1125</v>
      </c>
      <c r="M259" s="48">
        <f t="shared" si="14"/>
        <v>0.3343239227340267</v>
      </c>
    </row>
    <row r="260" spans="1:13" s="8" customFormat="1" ht="19.5" customHeight="1">
      <c r="A260" s="39"/>
      <c r="B260" s="40"/>
      <c r="C260" s="41"/>
      <c r="D260" s="41">
        <v>4300</v>
      </c>
      <c r="E260" s="42" t="s">
        <v>34</v>
      </c>
      <c r="F260" s="44"/>
      <c r="G260" s="44"/>
      <c r="H260" s="44"/>
      <c r="I260" s="44"/>
      <c r="J260" s="45"/>
      <c r="K260" s="46">
        <v>47815</v>
      </c>
      <c r="L260" s="47">
        <v>44840.85</v>
      </c>
      <c r="M260" s="48">
        <f t="shared" si="14"/>
        <v>0.937798807905469</v>
      </c>
    </row>
    <row r="261" spans="1:13" s="8" customFormat="1" ht="19.5" customHeight="1">
      <c r="A261" s="39"/>
      <c r="B261" s="40"/>
      <c r="C261" s="41"/>
      <c r="D261" s="41">
        <v>4350</v>
      </c>
      <c r="E261" s="42" t="s">
        <v>205</v>
      </c>
      <c r="F261" s="44"/>
      <c r="G261" s="44"/>
      <c r="H261" s="44"/>
      <c r="I261" s="44"/>
      <c r="J261" s="45"/>
      <c r="K261" s="46">
        <v>1500</v>
      </c>
      <c r="L261" s="47">
        <v>438.73</v>
      </c>
      <c r="M261" s="48">
        <f t="shared" si="14"/>
        <v>0.2924866666666667</v>
      </c>
    </row>
    <row r="262" spans="1:13" s="8" customFormat="1" ht="19.5" customHeight="1">
      <c r="A262" s="39"/>
      <c r="B262" s="40"/>
      <c r="C262" s="41"/>
      <c r="D262" s="41">
        <v>4370</v>
      </c>
      <c r="E262" s="42" t="s">
        <v>206</v>
      </c>
      <c r="F262" s="44"/>
      <c r="G262" s="44"/>
      <c r="H262" s="44"/>
      <c r="I262" s="44"/>
      <c r="J262" s="45"/>
      <c r="K262" s="46">
        <v>5450</v>
      </c>
      <c r="L262" s="47">
        <v>4222.31</v>
      </c>
      <c r="M262" s="48">
        <f t="shared" si="14"/>
        <v>0.7747357798165139</v>
      </c>
    </row>
    <row r="263" spans="1:13" s="8" customFormat="1" ht="19.5" customHeight="1">
      <c r="A263" s="39"/>
      <c r="B263" s="40"/>
      <c r="C263" s="41"/>
      <c r="D263" s="41">
        <v>4410</v>
      </c>
      <c r="E263" s="42" t="s">
        <v>88</v>
      </c>
      <c r="F263" s="44"/>
      <c r="G263" s="44"/>
      <c r="H263" s="44"/>
      <c r="I263" s="44"/>
      <c r="J263" s="45"/>
      <c r="K263" s="46">
        <v>2193</v>
      </c>
      <c r="L263" s="47">
        <v>330.54</v>
      </c>
      <c r="M263" s="48">
        <f t="shared" si="14"/>
        <v>0.1507250341997264</v>
      </c>
    </row>
    <row r="264" spans="1:13" s="8" customFormat="1" ht="30" customHeight="1">
      <c r="A264" s="39"/>
      <c r="B264" s="40"/>
      <c r="C264" s="41"/>
      <c r="D264" s="41">
        <v>4440</v>
      </c>
      <c r="E264" s="42" t="s">
        <v>90</v>
      </c>
      <c r="F264" s="44"/>
      <c r="G264" s="44"/>
      <c r="H264" s="44"/>
      <c r="I264" s="44"/>
      <c r="J264" s="45"/>
      <c r="K264" s="46">
        <v>78620</v>
      </c>
      <c r="L264" s="47">
        <v>78610.1</v>
      </c>
      <c r="M264" s="48">
        <f t="shared" si="14"/>
        <v>0.9998740778427881</v>
      </c>
    </row>
    <row r="265" spans="1:13" s="8" customFormat="1" ht="30" customHeight="1">
      <c r="A265" s="39"/>
      <c r="B265" s="40"/>
      <c r="C265" s="41"/>
      <c r="D265" s="41">
        <v>4700</v>
      </c>
      <c r="E265" s="42" t="s">
        <v>92</v>
      </c>
      <c r="F265" s="44"/>
      <c r="G265" s="44"/>
      <c r="H265" s="44"/>
      <c r="I265" s="44"/>
      <c r="J265" s="45"/>
      <c r="K265" s="46">
        <v>800</v>
      </c>
      <c r="L265" s="47">
        <v>175</v>
      </c>
      <c r="M265" s="48">
        <f t="shared" si="14"/>
        <v>0.21875</v>
      </c>
    </row>
    <row r="266" spans="1:13" s="8" customFormat="1" ht="30" customHeight="1">
      <c r="A266" s="39"/>
      <c r="B266" s="40"/>
      <c r="C266" s="41"/>
      <c r="D266" s="41">
        <v>4740</v>
      </c>
      <c r="E266" s="42" t="s">
        <v>94</v>
      </c>
      <c r="F266" s="44"/>
      <c r="G266" s="44"/>
      <c r="H266" s="44"/>
      <c r="I266" s="44"/>
      <c r="J266" s="45"/>
      <c r="K266" s="46">
        <v>1300</v>
      </c>
      <c r="L266" s="47">
        <v>542.71</v>
      </c>
      <c r="M266" s="48">
        <f t="shared" si="14"/>
        <v>0.4174692307692308</v>
      </c>
    </row>
    <row r="267" spans="1:13" s="8" customFormat="1" ht="30" customHeight="1">
      <c r="A267" s="39"/>
      <c r="B267" s="40"/>
      <c r="C267" s="41"/>
      <c r="D267" s="41">
        <v>4750</v>
      </c>
      <c r="E267" s="42" t="s">
        <v>96</v>
      </c>
      <c r="F267" s="44"/>
      <c r="G267" s="44"/>
      <c r="H267" s="44"/>
      <c r="I267" s="44"/>
      <c r="J267" s="45"/>
      <c r="K267" s="46">
        <v>1600</v>
      </c>
      <c r="L267" s="47">
        <v>941</v>
      </c>
      <c r="M267" s="48">
        <f t="shared" si="14"/>
        <v>0.588125</v>
      </c>
    </row>
    <row r="268" spans="1:13" s="8" customFormat="1" ht="19.5" customHeight="1">
      <c r="A268" s="28"/>
      <c r="B268" s="49"/>
      <c r="C268" s="50">
        <v>80110</v>
      </c>
      <c r="D268" s="30"/>
      <c r="E268" s="32" t="s">
        <v>207</v>
      </c>
      <c r="F268" s="34">
        <f>SUM(F269:F285)</f>
        <v>5779</v>
      </c>
      <c r="G268" s="34">
        <f>SUM(G269:G285)</f>
        <v>81</v>
      </c>
      <c r="H268" s="34">
        <f>SUM(H269:H285)</f>
        <v>0</v>
      </c>
      <c r="I268" s="34">
        <f>SUM(I269:I285)</f>
        <v>5779.17</v>
      </c>
      <c r="J268" s="51">
        <f>I268/F268</f>
        <v>1.000029416854127</v>
      </c>
      <c r="K268" s="36">
        <f>SUM(K270:K289)</f>
        <v>2631755</v>
      </c>
      <c r="L268" s="36">
        <f>SUM(L270:L289)</f>
        <v>2617923.9599999995</v>
      </c>
      <c r="M268" s="38">
        <f t="shared" si="14"/>
        <v>0.9947445563891774</v>
      </c>
    </row>
    <row r="269" spans="1:13" s="8" customFormat="1" ht="19.5" customHeight="1">
      <c r="A269" s="28"/>
      <c r="B269" s="49"/>
      <c r="C269" s="50"/>
      <c r="D269" s="68" t="s">
        <v>58</v>
      </c>
      <c r="E269" s="42" t="s">
        <v>59</v>
      </c>
      <c r="F269" s="44">
        <v>0</v>
      </c>
      <c r="G269" s="34"/>
      <c r="H269" s="34"/>
      <c r="I269" s="44">
        <v>0.17</v>
      </c>
      <c r="J269" s="51"/>
      <c r="K269" s="36"/>
      <c r="L269" s="36"/>
      <c r="M269" s="38"/>
    </row>
    <row r="270" spans="1:13" s="8" customFormat="1" ht="19.5" customHeight="1">
      <c r="A270" s="39"/>
      <c r="B270" s="40"/>
      <c r="C270" s="41"/>
      <c r="D270" s="68" t="s">
        <v>70</v>
      </c>
      <c r="E270" s="42" t="s">
        <v>71</v>
      </c>
      <c r="F270" s="44">
        <v>5779</v>
      </c>
      <c r="G270" s="44">
        <v>81</v>
      </c>
      <c r="H270" s="44"/>
      <c r="I270" s="44">
        <v>5779</v>
      </c>
      <c r="J270" s="52">
        <f>I270/F270</f>
        <v>1</v>
      </c>
      <c r="K270" s="46"/>
      <c r="L270" s="47"/>
      <c r="M270" s="48"/>
    </row>
    <row r="271" spans="1:13" s="8" customFormat="1" ht="36.75" customHeight="1">
      <c r="A271" s="39"/>
      <c r="B271" s="40"/>
      <c r="C271" s="41"/>
      <c r="D271" s="68" t="s">
        <v>208</v>
      </c>
      <c r="E271" s="42" t="s">
        <v>209</v>
      </c>
      <c r="F271" s="44"/>
      <c r="G271" s="44"/>
      <c r="H271" s="44"/>
      <c r="I271" s="44"/>
      <c r="J271" s="45"/>
      <c r="K271" s="46">
        <v>309987</v>
      </c>
      <c r="L271" s="47">
        <v>309986.02</v>
      </c>
      <c r="M271" s="48">
        <f aca="true" t="shared" si="15" ref="M271:M286">L271/K271</f>
        <v>0.9999968385771016</v>
      </c>
    </row>
    <row r="272" spans="1:13" s="8" customFormat="1" ht="19.5" customHeight="1">
      <c r="A272" s="39"/>
      <c r="B272" s="40"/>
      <c r="C272" s="41"/>
      <c r="D272" s="41">
        <v>4010</v>
      </c>
      <c r="E272" s="42" t="s">
        <v>74</v>
      </c>
      <c r="F272" s="44"/>
      <c r="G272" s="44"/>
      <c r="H272" s="44"/>
      <c r="I272" s="44"/>
      <c r="J272" s="45"/>
      <c r="K272" s="46">
        <v>1528236</v>
      </c>
      <c r="L272" s="47">
        <v>1528205.73</v>
      </c>
      <c r="M272" s="48">
        <f t="shared" si="15"/>
        <v>0.9999801928497954</v>
      </c>
    </row>
    <row r="273" spans="1:13" s="8" customFormat="1" ht="19.5" customHeight="1">
      <c r="A273" s="39"/>
      <c r="B273" s="40"/>
      <c r="C273" s="41"/>
      <c r="D273" s="41">
        <v>4040</v>
      </c>
      <c r="E273" s="42" t="s">
        <v>75</v>
      </c>
      <c r="F273" s="44"/>
      <c r="G273" s="44"/>
      <c r="H273" s="44"/>
      <c r="I273" s="44"/>
      <c r="J273" s="45"/>
      <c r="K273" s="46">
        <v>112881</v>
      </c>
      <c r="L273" s="47">
        <v>112880.87</v>
      </c>
      <c r="M273" s="48">
        <f t="shared" si="15"/>
        <v>0.999998848344717</v>
      </c>
    </row>
    <row r="274" spans="1:13" s="8" customFormat="1" ht="19.5" customHeight="1">
      <c r="A274" s="39"/>
      <c r="B274" s="40"/>
      <c r="C274" s="41"/>
      <c r="D274" s="41">
        <v>4110</v>
      </c>
      <c r="E274" s="42" t="s">
        <v>76</v>
      </c>
      <c r="F274" s="44"/>
      <c r="G274" s="44"/>
      <c r="H274" s="44"/>
      <c r="I274" s="44"/>
      <c r="J274" s="45"/>
      <c r="K274" s="46">
        <v>281264</v>
      </c>
      <c r="L274" s="47">
        <v>281248.9</v>
      </c>
      <c r="M274" s="48">
        <f t="shared" si="15"/>
        <v>0.9999463137834917</v>
      </c>
    </row>
    <row r="275" spans="1:13" s="8" customFormat="1" ht="19.5" customHeight="1">
      <c r="A275" s="39"/>
      <c r="B275" s="40"/>
      <c r="C275" s="41"/>
      <c r="D275" s="41">
        <v>4120</v>
      </c>
      <c r="E275" s="42" t="s">
        <v>77</v>
      </c>
      <c r="F275" s="44"/>
      <c r="G275" s="44"/>
      <c r="H275" s="44"/>
      <c r="I275" s="44"/>
      <c r="J275" s="45"/>
      <c r="K275" s="46">
        <v>39711</v>
      </c>
      <c r="L275" s="47">
        <v>39704.6</v>
      </c>
      <c r="M275" s="48">
        <f t="shared" si="15"/>
        <v>0.9998388355871168</v>
      </c>
    </row>
    <row r="276" spans="1:13" s="8" customFormat="1" ht="19.5" customHeight="1">
      <c r="A276" s="39"/>
      <c r="B276" s="40"/>
      <c r="C276" s="41"/>
      <c r="D276" s="41">
        <v>4210</v>
      </c>
      <c r="E276" s="42" t="s">
        <v>40</v>
      </c>
      <c r="F276" s="44"/>
      <c r="G276" s="44"/>
      <c r="H276" s="44"/>
      <c r="I276" s="44"/>
      <c r="J276" s="45"/>
      <c r="K276" s="46">
        <v>28620</v>
      </c>
      <c r="L276" s="47">
        <v>28587.68</v>
      </c>
      <c r="M276" s="48">
        <f t="shared" si="15"/>
        <v>0.9988707197763802</v>
      </c>
    </row>
    <row r="277" spans="1:13" s="8" customFormat="1" ht="23.25" customHeight="1">
      <c r="A277" s="39"/>
      <c r="B277" s="40"/>
      <c r="C277" s="41"/>
      <c r="D277" s="41">
        <v>4240</v>
      </c>
      <c r="E277" s="42" t="s">
        <v>199</v>
      </c>
      <c r="F277" s="44"/>
      <c r="G277" s="44"/>
      <c r="H277" s="44"/>
      <c r="I277" s="44"/>
      <c r="J277" s="45"/>
      <c r="K277" s="46">
        <v>7550</v>
      </c>
      <c r="L277" s="47">
        <v>7539.73</v>
      </c>
      <c r="M277" s="48">
        <f t="shared" si="15"/>
        <v>0.9986397350993377</v>
      </c>
    </row>
    <row r="278" spans="1:13" s="8" customFormat="1" ht="19.5" customHeight="1">
      <c r="A278" s="39"/>
      <c r="B278" s="40"/>
      <c r="C278" s="41"/>
      <c r="D278" s="41">
        <v>4260</v>
      </c>
      <c r="E278" s="42" t="s">
        <v>78</v>
      </c>
      <c r="F278" s="44"/>
      <c r="G278" s="44"/>
      <c r="H278" s="44"/>
      <c r="I278" s="44"/>
      <c r="J278" s="45"/>
      <c r="K278" s="46">
        <v>169700</v>
      </c>
      <c r="L278" s="47">
        <v>163511.11</v>
      </c>
      <c r="M278" s="48">
        <f t="shared" si="15"/>
        <v>0.9635304065998821</v>
      </c>
    </row>
    <row r="279" spans="1:13" s="8" customFormat="1" ht="19.5" customHeight="1">
      <c r="A279" s="39"/>
      <c r="B279" s="40"/>
      <c r="C279" s="41"/>
      <c r="D279" s="41">
        <v>4270</v>
      </c>
      <c r="E279" s="42" t="s">
        <v>41</v>
      </c>
      <c r="F279" s="44"/>
      <c r="G279" s="44"/>
      <c r="H279" s="44"/>
      <c r="I279" s="44"/>
      <c r="J279" s="45"/>
      <c r="K279" s="46">
        <v>16000</v>
      </c>
      <c r="L279" s="47">
        <v>15840.01</v>
      </c>
      <c r="M279" s="48">
        <f t="shared" si="15"/>
        <v>0.990000625</v>
      </c>
    </row>
    <row r="280" spans="1:13" s="8" customFormat="1" ht="19.5" customHeight="1">
      <c r="A280" s="39"/>
      <c r="B280" s="40"/>
      <c r="C280" s="41"/>
      <c r="D280" s="41">
        <v>4280</v>
      </c>
      <c r="E280" s="42" t="s">
        <v>79</v>
      </c>
      <c r="F280" s="44"/>
      <c r="G280" s="44"/>
      <c r="H280" s="44"/>
      <c r="I280" s="44"/>
      <c r="J280" s="45"/>
      <c r="K280" s="46">
        <v>1838</v>
      </c>
      <c r="L280" s="47">
        <v>990</v>
      </c>
      <c r="M280" s="48">
        <f t="shared" si="15"/>
        <v>0.5386289445048966</v>
      </c>
    </row>
    <row r="281" spans="1:13" s="8" customFormat="1" ht="19.5" customHeight="1">
      <c r="A281" s="39"/>
      <c r="B281" s="40"/>
      <c r="C281" s="41"/>
      <c r="D281" s="41">
        <v>4300</v>
      </c>
      <c r="E281" s="42" t="s">
        <v>34</v>
      </c>
      <c r="F281" s="44"/>
      <c r="G281" s="44"/>
      <c r="H281" s="44"/>
      <c r="I281" s="44"/>
      <c r="J281" s="45"/>
      <c r="K281" s="46">
        <v>14650</v>
      </c>
      <c r="L281" s="47">
        <v>10430.61</v>
      </c>
      <c r="M281" s="48">
        <f t="shared" si="15"/>
        <v>0.7119870307167235</v>
      </c>
    </row>
    <row r="282" spans="1:13" s="8" customFormat="1" ht="19.5" customHeight="1">
      <c r="A282" s="39"/>
      <c r="B282" s="40"/>
      <c r="C282" s="41"/>
      <c r="D282" s="41">
        <v>4350</v>
      </c>
      <c r="E282" s="42" t="s">
        <v>205</v>
      </c>
      <c r="F282" s="44"/>
      <c r="G282" s="44"/>
      <c r="H282" s="44"/>
      <c r="I282" s="44"/>
      <c r="J282" s="45"/>
      <c r="K282" s="46">
        <v>700</v>
      </c>
      <c r="L282" s="47">
        <v>460.32</v>
      </c>
      <c r="M282" s="48">
        <f t="shared" si="15"/>
        <v>0.6576</v>
      </c>
    </row>
    <row r="283" spans="1:13" s="8" customFormat="1" ht="25.5" customHeight="1">
      <c r="A283" s="39"/>
      <c r="B283" s="40"/>
      <c r="C283" s="41"/>
      <c r="D283" s="41">
        <v>4370</v>
      </c>
      <c r="E283" s="42" t="s">
        <v>86</v>
      </c>
      <c r="F283" s="44"/>
      <c r="G283" s="44"/>
      <c r="H283" s="44"/>
      <c r="I283" s="44"/>
      <c r="J283" s="45"/>
      <c r="K283" s="46">
        <v>5250</v>
      </c>
      <c r="L283" s="47">
        <v>3576.56</v>
      </c>
      <c r="M283" s="48">
        <f t="shared" si="15"/>
        <v>0.6812495238095237</v>
      </c>
    </row>
    <row r="284" spans="1:13" s="8" customFormat="1" ht="19.5" customHeight="1">
      <c r="A284" s="39"/>
      <c r="B284" s="40"/>
      <c r="C284" s="41"/>
      <c r="D284" s="41">
        <v>4410</v>
      </c>
      <c r="E284" s="42" t="s">
        <v>88</v>
      </c>
      <c r="F284" s="44"/>
      <c r="G284" s="44"/>
      <c r="H284" s="44"/>
      <c r="I284" s="44"/>
      <c r="J284" s="45"/>
      <c r="K284" s="46">
        <v>960</v>
      </c>
      <c r="L284" s="47">
        <v>820</v>
      </c>
      <c r="M284" s="48">
        <f t="shared" si="15"/>
        <v>0.8541666666666666</v>
      </c>
    </row>
    <row r="285" spans="1:13" s="8" customFormat="1" ht="22.5" customHeight="1">
      <c r="A285" s="39"/>
      <c r="B285" s="40"/>
      <c r="C285" s="41"/>
      <c r="D285" s="41">
        <v>4440</v>
      </c>
      <c r="E285" s="42" t="s">
        <v>90</v>
      </c>
      <c r="F285" s="44"/>
      <c r="G285" s="44"/>
      <c r="H285" s="44"/>
      <c r="I285" s="44"/>
      <c r="J285" s="45"/>
      <c r="K285" s="87">
        <v>96488</v>
      </c>
      <c r="L285" s="47">
        <v>96488</v>
      </c>
      <c r="M285" s="48">
        <f t="shared" si="15"/>
        <v>1</v>
      </c>
    </row>
    <row r="286" spans="1:13" s="8" customFormat="1" ht="22.5" customHeight="1">
      <c r="A286" s="39"/>
      <c r="B286" s="40"/>
      <c r="C286" s="41"/>
      <c r="D286" s="41">
        <v>4700</v>
      </c>
      <c r="E286" s="42" t="s">
        <v>92</v>
      </c>
      <c r="F286" s="44"/>
      <c r="G286" s="44"/>
      <c r="H286" s="44"/>
      <c r="I286" s="44"/>
      <c r="J286" s="45"/>
      <c r="K286" s="87">
        <v>270</v>
      </c>
      <c r="L286" s="47">
        <v>70</v>
      </c>
      <c r="M286" s="48">
        <f t="shared" si="15"/>
        <v>0.25925925925925924</v>
      </c>
    </row>
    <row r="287" spans="1:13" s="8" customFormat="1" ht="31.5" customHeight="1">
      <c r="A287" s="39"/>
      <c r="B287" s="40"/>
      <c r="C287" s="41"/>
      <c r="D287" s="41">
        <v>4740</v>
      </c>
      <c r="E287" s="65" t="s">
        <v>94</v>
      </c>
      <c r="F287" s="44"/>
      <c r="G287" s="44"/>
      <c r="H287" s="44"/>
      <c r="I287" s="44"/>
      <c r="J287" s="45"/>
      <c r="K287" s="87">
        <v>1500</v>
      </c>
      <c r="L287" s="47">
        <v>1499.09</v>
      </c>
      <c r="M287" s="48">
        <f>L287/K287</f>
        <v>0.9993933333333332</v>
      </c>
    </row>
    <row r="288" spans="1:13" s="8" customFormat="1" ht="33.75" customHeight="1">
      <c r="A288" s="39"/>
      <c r="B288" s="40"/>
      <c r="C288" s="41"/>
      <c r="D288" s="41">
        <v>4750</v>
      </c>
      <c r="E288" s="65" t="s">
        <v>96</v>
      </c>
      <c r="F288" s="44"/>
      <c r="G288" s="44"/>
      <c r="H288" s="44"/>
      <c r="I288" s="44"/>
      <c r="J288" s="45"/>
      <c r="K288" s="87">
        <v>5650</v>
      </c>
      <c r="L288" s="47">
        <v>5619.19</v>
      </c>
      <c r="M288" s="48">
        <f>L288/K288</f>
        <v>0.9945469026548672</v>
      </c>
    </row>
    <row r="289" spans="1:13" s="8" customFormat="1" ht="33.75" customHeight="1">
      <c r="A289" s="39"/>
      <c r="B289" s="40"/>
      <c r="C289" s="41"/>
      <c r="D289" s="41">
        <v>6060</v>
      </c>
      <c r="E289" s="65" t="s">
        <v>110</v>
      </c>
      <c r="F289" s="44"/>
      <c r="G289" s="44"/>
      <c r="H289" s="44"/>
      <c r="I289" s="44"/>
      <c r="J289" s="45"/>
      <c r="K289" s="87">
        <v>10500</v>
      </c>
      <c r="L289" s="47">
        <v>10465.54</v>
      </c>
      <c r="M289" s="48">
        <f>L289/K289</f>
        <v>0.9967180952380953</v>
      </c>
    </row>
    <row r="290" spans="1:13" s="8" customFormat="1" ht="22.5" customHeight="1">
      <c r="A290" s="28"/>
      <c r="B290" s="49"/>
      <c r="C290" s="50">
        <v>80113</v>
      </c>
      <c r="D290" s="50"/>
      <c r="E290" s="32" t="s">
        <v>210</v>
      </c>
      <c r="F290" s="34"/>
      <c r="G290" s="34"/>
      <c r="H290" s="34"/>
      <c r="I290" s="34"/>
      <c r="J290" s="35"/>
      <c r="K290" s="88">
        <f>SUM(K291)</f>
        <v>9500</v>
      </c>
      <c r="L290" s="37">
        <f>SUM(L291)</f>
        <v>8979.98</v>
      </c>
      <c r="M290" s="38">
        <f aca="true" t="shared" si="16" ref="M290:M295">L290/K290</f>
        <v>0.9452610526315789</v>
      </c>
    </row>
    <row r="291" spans="1:13" s="8" customFormat="1" ht="22.5" customHeight="1">
      <c r="A291" s="39"/>
      <c r="B291" s="40"/>
      <c r="C291" s="41"/>
      <c r="D291" s="41">
        <v>4300</v>
      </c>
      <c r="E291" s="42" t="s">
        <v>34</v>
      </c>
      <c r="F291" s="44"/>
      <c r="G291" s="44"/>
      <c r="H291" s="44"/>
      <c r="I291" s="44"/>
      <c r="J291" s="45"/>
      <c r="K291" s="87">
        <v>9500</v>
      </c>
      <c r="L291" s="47">
        <v>8979.98</v>
      </c>
      <c r="M291" s="48">
        <f t="shared" si="16"/>
        <v>0.9452610526315789</v>
      </c>
    </row>
    <row r="292" spans="1:13" s="8" customFormat="1" ht="19.5" customHeight="1">
      <c r="A292" s="28"/>
      <c r="B292" s="49"/>
      <c r="C292" s="50">
        <v>80146</v>
      </c>
      <c r="D292" s="50"/>
      <c r="E292" s="32" t="s">
        <v>211</v>
      </c>
      <c r="F292" s="34">
        <f>SUM(F293:F294)</f>
        <v>0</v>
      </c>
      <c r="G292" s="34"/>
      <c r="H292" s="34"/>
      <c r="I292" s="34">
        <f>SUM(I293:I294)</f>
        <v>0</v>
      </c>
      <c r="J292" s="35"/>
      <c r="K292" s="88">
        <f>SUM(K293:K294)</f>
        <v>56721</v>
      </c>
      <c r="L292" s="37">
        <f>SUM(L293:L294)</f>
        <v>24520.08</v>
      </c>
      <c r="M292" s="38">
        <f t="shared" si="16"/>
        <v>0.43229280160787015</v>
      </c>
    </row>
    <row r="293" spans="1:13" s="8" customFormat="1" ht="19.5" customHeight="1">
      <c r="A293" s="39"/>
      <c r="B293" s="40"/>
      <c r="C293" s="41"/>
      <c r="D293" s="41">
        <v>4300</v>
      </c>
      <c r="E293" s="42" t="s">
        <v>34</v>
      </c>
      <c r="F293" s="44"/>
      <c r="G293" s="44"/>
      <c r="H293" s="44"/>
      <c r="I293" s="44"/>
      <c r="J293" s="45"/>
      <c r="K293" s="87">
        <v>40771</v>
      </c>
      <c r="L293" s="47">
        <v>21412</v>
      </c>
      <c r="M293" s="48">
        <f t="shared" si="16"/>
        <v>0.5251772092909176</v>
      </c>
    </row>
    <row r="294" spans="1:13" s="8" customFormat="1" ht="19.5" customHeight="1">
      <c r="A294" s="39"/>
      <c r="B294" s="40"/>
      <c r="C294" s="41"/>
      <c r="D294" s="41">
        <v>4410</v>
      </c>
      <c r="E294" s="42" t="s">
        <v>88</v>
      </c>
      <c r="F294" s="44"/>
      <c r="G294" s="44"/>
      <c r="H294" s="44"/>
      <c r="I294" s="44"/>
      <c r="J294" s="45"/>
      <c r="K294" s="87">
        <v>15950</v>
      </c>
      <c r="L294" s="47">
        <v>3108.08</v>
      </c>
      <c r="M294" s="48">
        <f t="shared" si="16"/>
        <v>0.1948639498432602</v>
      </c>
    </row>
    <row r="295" spans="1:13" s="8" customFormat="1" ht="19.5" customHeight="1">
      <c r="A295" s="28"/>
      <c r="B295" s="49"/>
      <c r="C295" s="50">
        <v>80195</v>
      </c>
      <c r="D295" s="50"/>
      <c r="E295" s="32" t="s">
        <v>31</v>
      </c>
      <c r="F295" s="34">
        <f>SUM(F296:F315)</f>
        <v>320392</v>
      </c>
      <c r="G295" s="34">
        <f>SUM(G296:G315)</f>
        <v>0</v>
      </c>
      <c r="H295" s="34">
        <f>SUM(H296:H315)</f>
        <v>0</v>
      </c>
      <c r="I295" s="34">
        <f>SUM(I296:I315)</f>
        <v>197372.36000000002</v>
      </c>
      <c r="J295" s="51">
        <f>I295/F295</f>
        <v>0.6160339833703713</v>
      </c>
      <c r="K295" s="88">
        <f>SUM(K298:K318)</f>
        <v>962512</v>
      </c>
      <c r="L295" s="88">
        <f>SUM(L298:L318)</f>
        <v>729283.84</v>
      </c>
      <c r="M295" s="38">
        <f t="shared" si="16"/>
        <v>0.7576880496035374</v>
      </c>
    </row>
    <row r="296" spans="1:13" s="8" customFormat="1" ht="19.5" customHeight="1">
      <c r="A296" s="39"/>
      <c r="B296" s="40"/>
      <c r="C296" s="41"/>
      <c r="D296" s="41" t="s">
        <v>68</v>
      </c>
      <c r="E296" s="42" t="s">
        <v>69</v>
      </c>
      <c r="F296" s="44">
        <v>200000</v>
      </c>
      <c r="G296" s="44"/>
      <c r="H296" s="44"/>
      <c r="I296" s="44">
        <v>79296.39</v>
      </c>
      <c r="J296" s="52">
        <f>I296/F296</f>
        <v>0.39648194999999997</v>
      </c>
      <c r="K296" s="87"/>
      <c r="L296" s="87"/>
      <c r="M296" s="38"/>
    </row>
    <row r="297" spans="1:13" s="8" customFormat="1" ht="19.5" customHeight="1">
      <c r="A297" s="39"/>
      <c r="B297" s="40"/>
      <c r="C297" s="41"/>
      <c r="D297" s="41" t="s">
        <v>58</v>
      </c>
      <c r="E297" s="42" t="s">
        <v>59</v>
      </c>
      <c r="F297" s="44"/>
      <c r="G297" s="44"/>
      <c r="H297" s="44"/>
      <c r="I297" s="44">
        <v>1.4</v>
      </c>
      <c r="J297" s="52"/>
      <c r="K297" s="87"/>
      <c r="L297" s="87"/>
      <c r="M297" s="38"/>
    </row>
    <row r="298" spans="1:13" s="8" customFormat="1" ht="27.75" customHeight="1">
      <c r="A298" s="39"/>
      <c r="B298" s="40"/>
      <c r="C298" s="41"/>
      <c r="D298" s="41">
        <v>2030</v>
      </c>
      <c r="E298" s="42" t="s">
        <v>189</v>
      </c>
      <c r="F298" s="44">
        <v>115692</v>
      </c>
      <c r="G298" s="44"/>
      <c r="H298" s="44">
        <f>G298/F298</f>
        <v>0</v>
      </c>
      <c r="I298" s="44">
        <v>114525.6</v>
      </c>
      <c r="J298" s="52">
        <f>I298/F298</f>
        <v>0.9899180582927083</v>
      </c>
      <c r="K298" s="87"/>
      <c r="L298" s="87"/>
      <c r="M298" s="38"/>
    </row>
    <row r="299" spans="1:13" s="8" customFormat="1" ht="51" customHeight="1">
      <c r="A299" s="39"/>
      <c r="B299" s="40"/>
      <c r="C299" s="41"/>
      <c r="D299" s="41">
        <v>2707</v>
      </c>
      <c r="E299" s="42" t="s">
        <v>122</v>
      </c>
      <c r="F299" s="44">
        <v>4700</v>
      </c>
      <c r="G299" s="44"/>
      <c r="H299" s="44"/>
      <c r="I299" s="44">
        <v>3548.97</v>
      </c>
      <c r="J299" s="52">
        <f>I299/F299</f>
        <v>0.7551</v>
      </c>
      <c r="K299" s="87"/>
      <c r="L299" s="87"/>
      <c r="M299" s="38"/>
    </row>
    <row r="300" spans="1:13" s="8" customFormat="1" ht="19.5" customHeight="1">
      <c r="A300" s="39"/>
      <c r="B300" s="40"/>
      <c r="C300" s="41"/>
      <c r="D300" s="41">
        <v>3020</v>
      </c>
      <c r="E300" s="42" t="s">
        <v>73</v>
      </c>
      <c r="F300" s="44"/>
      <c r="G300" s="44"/>
      <c r="H300" s="44"/>
      <c r="I300" s="44"/>
      <c r="J300" s="45"/>
      <c r="K300" s="87">
        <v>2700</v>
      </c>
      <c r="L300" s="87">
        <v>2111</v>
      </c>
      <c r="M300" s="48">
        <f aca="true" t="shared" si="17" ref="M300:M328">L300/K300</f>
        <v>0.7818518518518518</v>
      </c>
    </row>
    <row r="301" spans="1:13" s="8" customFormat="1" ht="19.5" customHeight="1">
      <c r="A301" s="39"/>
      <c r="B301" s="40"/>
      <c r="C301" s="41"/>
      <c r="D301" s="41">
        <v>4010</v>
      </c>
      <c r="E301" s="42" t="s">
        <v>212</v>
      </c>
      <c r="F301" s="44"/>
      <c r="G301" s="44"/>
      <c r="H301" s="44"/>
      <c r="I301" s="44"/>
      <c r="J301" s="45"/>
      <c r="K301" s="87">
        <v>163000</v>
      </c>
      <c r="L301" s="87">
        <v>162524.9</v>
      </c>
      <c r="M301" s="48">
        <f t="shared" si="17"/>
        <v>0.9970852760736196</v>
      </c>
    </row>
    <row r="302" spans="1:13" s="8" customFormat="1" ht="19.5" customHeight="1">
      <c r="A302" s="39"/>
      <c r="B302" s="40"/>
      <c r="C302" s="41"/>
      <c r="D302" s="41">
        <v>4110</v>
      </c>
      <c r="E302" s="42" t="s">
        <v>76</v>
      </c>
      <c r="F302" s="44"/>
      <c r="G302" s="44"/>
      <c r="H302" s="44"/>
      <c r="I302" s="44"/>
      <c r="J302" s="45"/>
      <c r="K302" s="87">
        <v>52540</v>
      </c>
      <c r="L302" s="87">
        <v>25294.94</v>
      </c>
      <c r="M302" s="48">
        <f t="shared" si="17"/>
        <v>0.48144156832889223</v>
      </c>
    </row>
    <row r="303" spans="1:13" s="8" customFormat="1" ht="19.5" customHeight="1">
      <c r="A303" s="39"/>
      <c r="B303" s="40"/>
      <c r="C303" s="41"/>
      <c r="D303" s="41">
        <v>4120</v>
      </c>
      <c r="E303" s="42" t="s">
        <v>77</v>
      </c>
      <c r="F303" s="44"/>
      <c r="G303" s="44"/>
      <c r="H303" s="44"/>
      <c r="I303" s="44"/>
      <c r="J303" s="45"/>
      <c r="K303" s="87">
        <v>7490</v>
      </c>
      <c r="L303" s="87">
        <v>3602.34</v>
      </c>
      <c r="M303" s="48">
        <f t="shared" si="17"/>
        <v>0.4809532710280374</v>
      </c>
    </row>
    <row r="304" spans="1:13" s="8" customFormat="1" ht="19.5" customHeight="1">
      <c r="A304" s="39"/>
      <c r="B304" s="40"/>
      <c r="C304" s="41"/>
      <c r="D304" s="41">
        <v>4170</v>
      </c>
      <c r="E304" s="65" t="s">
        <v>39</v>
      </c>
      <c r="F304" s="44"/>
      <c r="G304" s="44"/>
      <c r="H304" s="44"/>
      <c r="I304" s="44"/>
      <c r="J304" s="45"/>
      <c r="K304" s="87">
        <v>17624</v>
      </c>
      <c r="L304" s="87">
        <v>10208</v>
      </c>
      <c r="M304" s="48">
        <f t="shared" si="17"/>
        <v>0.5792101679527917</v>
      </c>
    </row>
    <row r="305" spans="1:13" s="8" customFormat="1" ht="19.5" customHeight="1">
      <c r="A305" s="39"/>
      <c r="B305" s="40"/>
      <c r="C305" s="41"/>
      <c r="D305" s="41">
        <v>4210</v>
      </c>
      <c r="E305" s="65" t="s">
        <v>40</v>
      </c>
      <c r="F305" s="44"/>
      <c r="G305" s="44"/>
      <c r="H305" s="44"/>
      <c r="I305" s="44"/>
      <c r="J305" s="45"/>
      <c r="K305" s="87">
        <v>116356</v>
      </c>
      <c r="L305" s="87">
        <v>77875.97</v>
      </c>
      <c r="M305" s="48">
        <f t="shared" si="17"/>
        <v>0.6692905393791467</v>
      </c>
    </row>
    <row r="306" spans="1:13" s="8" customFormat="1" ht="19.5" customHeight="1">
      <c r="A306" s="39"/>
      <c r="B306" s="40"/>
      <c r="C306" s="41"/>
      <c r="D306" s="41">
        <v>4217</v>
      </c>
      <c r="E306" s="42" t="s">
        <v>40</v>
      </c>
      <c r="F306" s="44"/>
      <c r="G306" s="44"/>
      <c r="H306" s="44"/>
      <c r="I306" s="44"/>
      <c r="J306" s="45"/>
      <c r="K306" s="87">
        <v>167</v>
      </c>
      <c r="L306" s="87">
        <v>164.21</v>
      </c>
      <c r="M306" s="48">
        <f t="shared" si="17"/>
        <v>0.9832934131736527</v>
      </c>
    </row>
    <row r="307" spans="1:13" s="8" customFormat="1" ht="19.5" customHeight="1">
      <c r="A307" s="39"/>
      <c r="B307" s="40"/>
      <c r="C307" s="41"/>
      <c r="D307" s="41">
        <v>4260</v>
      </c>
      <c r="E307" s="42" t="s">
        <v>78</v>
      </c>
      <c r="F307" s="44"/>
      <c r="G307" s="44"/>
      <c r="H307" s="44"/>
      <c r="I307" s="44"/>
      <c r="J307" s="45"/>
      <c r="K307" s="87">
        <v>298014</v>
      </c>
      <c r="L307" s="87">
        <v>195997.28</v>
      </c>
      <c r="M307" s="48">
        <f t="shared" si="17"/>
        <v>0.6576780956599354</v>
      </c>
    </row>
    <row r="308" spans="1:13" s="8" customFormat="1" ht="19.5" customHeight="1">
      <c r="A308" s="39"/>
      <c r="B308" s="40"/>
      <c r="C308" s="41"/>
      <c r="D308" s="41">
        <v>4270</v>
      </c>
      <c r="E308" s="42" t="s">
        <v>41</v>
      </c>
      <c r="F308" s="44"/>
      <c r="G308" s="44"/>
      <c r="H308" s="44"/>
      <c r="I308" s="44"/>
      <c r="J308" s="45"/>
      <c r="K308" s="87">
        <v>3000</v>
      </c>
      <c r="L308" s="87">
        <v>0</v>
      </c>
      <c r="M308" s="48">
        <f t="shared" si="17"/>
        <v>0</v>
      </c>
    </row>
    <row r="309" spans="1:13" s="8" customFormat="1" ht="19.5" customHeight="1">
      <c r="A309" s="39"/>
      <c r="B309" s="40"/>
      <c r="C309" s="41"/>
      <c r="D309" s="41">
        <v>4280</v>
      </c>
      <c r="E309" s="42" t="s">
        <v>79</v>
      </c>
      <c r="F309" s="44"/>
      <c r="G309" s="44"/>
      <c r="H309" s="44"/>
      <c r="I309" s="44"/>
      <c r="J309" s="45"/>
      <c r="K309" s="87">
        <v>2400</v>
      </c>
      <c r="L309" s="87">
        <v>1253</v>
      </c>
      <c r="M309" s="48">
        <f t="shared" si="17"/>
        <v>0.5220833333333333</v>
      </c>
    </row>
    <row r="310" spans="1:13" s="8" customFormat="1" ht="23.25" customHeight="1">
      <c r="A310" s="39"/>
      <c r="B310" s="40"/>
      <c r="C310" s="41"/>
      <c r="D310" s="41">
        <v>4300</v>
      </c>
      <c r="E310" s="42" t="s">
        <v>34</v>
      </c>
      <c r="F310" s="44"/>
      <c r="G310" s="44"/>
      <c r="H310" s="44"/>
      <c r="I310" s="44"/>
      <c r="J310" s="45"/>
      <c r="K310" s="89">
        <v>110625</v>
      </c>
      <c r="L310" s="47">
        <v>70643.84</v>
      </c>
      <c r="M310" s="48">
        <f t="shared" si="17"/>
        <v>0.6385883841807909</v>
      </c>
    </row>
    <row r="311" spans="1:13" s="8" customFormat="1" ht="23.25" customHeight="1">
      <c r="A311" s="39"/>
      <c r="B311" s="40"/>
      <c r="C311" s="41"/>
      <c r="D311" s="41">
        <v>4307</v>
      </c>
      <c r="E311" s="42" t="s">
        <v>34</v>
      </c>
      <c r="F311" s="44"/>
      <c r="G311" s="44"/>
      <c r="H311" s="44"/>
      <c r="I311" s="44"/>
      <c r="J311" s="45"/>
      <c r="K311" s="87">
        <v>10665</v>
      </c>
      <c r="L311" s="47">
        <v>9513.61</v>
      </c>
      <c r="M311" s="48">
        <f t="shared" si="17"/>
        <v>0.8920403187998125</v>
      </c>
    </row>
    <row r="312" spans="1:13" s="8" customFormat="1" ht="23.25" customHeight="1">
      <c r="A312" s="39"/>
      <c r="B312" s="40"/>
      <c r="C312" s="41"/>
      <c r="D312" s="41">
        <v>4360</v>
      </c>
      <c r="E312" s="65" t="s">
        <v>84</v>
      </c>
      <c r="F312" s="44"/>
      <c r="G312" s="44"/>
      <c r="H312" s="44"/>
      <c r="I312" s="44"/>
      <c r="J312" s="45"/>
      <c r="K312" s="87">
        <v>1500</v>
      </c>
      <c r="L312" s="47">
        <v>0</v>
      </c>
      <c r="M312" s="48">
        <f t="shared" si="17"/>
        <v>0</v>
      </c>
    </row>
    <row r="313" spans="1:13" s="8" customFormat="1" ht="23.25" customHeight="1">
      <c r="A313" s="39"/>
      <c r="B313" s="40"/>
      <c r="C313" s="41"/>
      <c r="D313" s="41">
        <v>4370</v>
      </c>
      <c r="E313" s="42" t="s">
        <v>86</v>
      </c>
      <c r="F313" s="44"/>
      <c r="G313" s="44"/>
      <c r="H313" s="44"/>
      <c r="I313" s="44"/>
      <c r="J313" s="45"/>
      <c r="K313" s="87">
        <v>4350</v>
      </c>
      <c r="L313" s="47">
        <v>3881.2</v>
      </c>
      <c r="M313" s="48">
        <f t="shared" si="17"/>
        <v>0.8922298850574713</v>
      </c>
    </row>
    <row r="314" spans="1:13" s="8" customFormat="1" ht="23.25" customHeight="1">
      <c r="A314" s="39"/>
      <c r="B314" s="40"/>
      <c r="C314" s="41"/>
      <c r="D314" s="41">
        <v>4430</v>
      </c>
      <c r="E314" s="42" t="s">
        <v>47</v>
      </c>
      <c r="F314" s="44"/>
      <c r="G314" s="44"/>
      <c r="H314" s="44"/>
      <c r="I314" s="44"/>
      <c r="J314" s="45"/>
      <c r="K314" s="87">
        <v>96973</v>
      </c>
      <c r="L314" s="47">
        <v>92040.43</v>
      </c>
      <c r="M314" s="48">
        <f t="shared" si="17"/>
        <v>0.949134604477535</v>
      </c>
    </row>
    <row r="315" spans="1:13" s="8" customFormat="1" ht="27.75" customHeight="1">
      <c r="A315" s="39"/>
      <c r="B315" s="40"/>
      <c r="C315" s="41"/>
      <c r="D315" s="41">
        <v>4440</v>
      </c>
      <c r="E315" s="42" t="s">
        <v>90</v>
      </c>
      <c r="F315" s="44"/>
      <c r="G315" s="44"/>
      <c r="H315" s="44"/>
      <c r="I315" s="44"/>
      <c r="J315" s="45"/>
      <c r="K315" s="87">
        <v>71359</v>
      </c>
      <c r="L315" s="47">
        <v>71359</v>
      </c>
      <c r="M315" s="48">
        <f t="shared" si="17"/>
        <v>1</v>
      </c>
    </row>
    <row r="316" spans="1:13" s="8" customFormat="1" ht="27.75" customHeight="1">
      <c r="A316" s="39"/>
      <c r="B316" s="40"/>
      <c r="C316" s="41"/>
      <c r="D316" s="41">
        <v>4700</v>
      </c>
      <c r="E316" s="42" t="s">
        <v>92</v>
      </c>
      <c r="F316" s="44"/>
      <c r="G316" s="44"/>
      <c r="H316" s="44"/>
      <c r="I316" s="44"/>
      <c r="J316" s="45"/>
      <c r="K316" s="87">
        <v>400</v>
      </c>
      <c r="L316" s="47">
        <v>400</v>
      </c>
      <c r="M316" s="48">
        <f t="shared" si="17"/>
        <v>1</v>
      </c>
    </row>
    <row r="317" spans="1:13" s="8" customFormat="1" ht="27.75" customHeight="1">
      <c r="A317" s="39"/>
      <c r="B317" s="40"/>
      <c r="C317" s="41"/>
      <c r="D317" s="41">
        <v>4740</v>
      </c>
      <c r="E317" s="65" t="s">
        <v>94</v>
      </c>
      <c r="F317" s="44"/>
      <c r="G317" s="44"/>
      <c r="H317" s="44"/>
      <c r="I317" s="44"/>
      <c r="J317" s="45"/>
      <c r="K317" s="87">
        <v>1100</v>
      </c>
      <c r="L317" s="47">
        <v>479.67</v>
      </c>
      <c r="M317" s="48">
        <f t="shared" si="17"/>
        <v>0.4360636363636364</v>
      </c>
    </row>
    <row r="318" spans="1:13" s="8" customFormat="1" ht="27.75" customHeight="1">
      <c r="A318" s="39"/>
      <c r="B318" s="40"/>
      <c r="C318" s="41"/>
      <c r="D318" s="41">
        <v>4750</v>
      </c>
      <c r="E318" s="65" t="s">
        <v>96</v>
      </c>
      <c r="F318" s="44"/>
      <c r="G318" s="44"/>
      <c r="H318" s="44"/>
      <c r="I318" s="44"/>
      <c r="J318" s="45"/>
      <c r="K318" s="87">
        <v>2249</v>
      </c>
      <c r="L318" s="47">
        <v>1934.45</v>
      </c>
      <c r="M318" s="48">
        <f t="shared" si="17"/>
        <v>0.8601378390395732</v>
      </c>
    </row>
    <row r="319" spans="1:13" s="69" customFormat="1" ht="27.75" customHeight="1">
      <c r="A319" s="19" t="s">
        <v>213</v>
      </c>
      <c r="B319" s="53">
        <v>851</v>
      </c>
      <c r="C319" s="53"/>
      <c r="D319" s="53"/>
      <c r="E319" s="22" t="s">
        <v>214</v>
      </c>
      <c r="F319" s="25">
        <f>SUM(F320+F331)</f>
        <v>63</v>
      </c>
      <c r="G319" s="25"/>
      <c r="H319" s="25"/>
      <c r="I319" s="25">
        <f>SUM(I320+I331)</f>
        <v>42.69</v>
      </c>
      <c r="J319" s="26">
        <f>I319/F319</f>
        <v>0.6776190476190476</v>
      </c>
      <c r="K319" s="90">
        <f>SUM(K320+K331)</f>
        <v>242563</v>
      </c>
      <c r="L319" s="90">
        <f>SUM(L320+L331)</f>
        <v>234085.76</v>
      </c>
      <c r="M319" s="27">
        <f t="shared" si="17"/>
        <v>0.9650513887113864</v>
      </c>
    </row>
    <row r="320" spans="1:13" s="8" customFormat="1" ht="19.5" customHeight="1">
      <c r="A320" s="28"/>
      <c r="B320" s="49"/>
      <c r="C320" s="50">
        <v>85154</v>
      </c>
      <c r="D320" s="50"/>
      <c r="E320" s="32" t="s">
        <v>215</v>
      </c>
      <c r="F320" s="34">
        <f>SUM(F321:F328)</f>
        <v>0</v>
      </c>
      <c r="G320" s="34"/>
      <c r="H320" s="34"/>
      <c r="I320" s="34">
        <f>SUM(I321:I328)</f>
        <v>0</v>
      </c>
      <c r="J320" s="35"/>
      <c r="K320" s="88">
        <f>SUM(K321:K330)</f>
        <v>242500</v>
      </c>
      <c r="L320" s="88">
        <f>SUM(L321:L330)</f>
        <v>234043.07</v>
      </c>
      <c r="M320" s="38">
        <f t="shared" si="17"/>
        <v>0.9651260618556702</v>
      </c>
    </row>
    <row r="321" spans="1:13" s="8" customFormat="1" ht="19.5" customHeight="1">
      <c r="A321" s="39"/>
      <c r="B321" s="40"/>
      <c r="C321" s="41"/>
      <c r="D321" s="41">
        <v>4110</v>
      </c>
      <c r="E321" s="42" t="s">
        <v>76</v>
      </c>
      <c r="F321" s="44"/>
      <c r="G321" s="44"/>
      <c r="H321" s="44"/>
      <c r="I321" s="44"/>
      <c r="J321" s="45"/>
      <c r="K321" s="87">
        <v>1650</v>
      </c>
      <c r="L321" s="47">
        <v>950.12</v>
      </c>
      <c r="M321" s="48">
        <f t="shared" si="17"/>
        <v>0.575830303030303</v>
      </c>
    </row>
    <row r="322" spans="1:13" s="8" customFormat="1" ht="19.5" customHeight="1">
      <c r="A322" s="39"/>
      <c r="B322" s="40"/>
      <c r="C322" s="41"/>
      <c r="D322" s="41">
        <v>4170</v>
      </c>
      <c r="E322" s="65" t="s">
        <v>39</v>
      </c>
      <c r="F322" s="44"/>
      <c r="G322" s="44"/>
      <c r="H322" s="44"/>
      <c r="I322" s="44"/>
      <c r="J322" s="45"/>
      <c r="K322" s="87">
        <v>141250</v>
      </c>
      <c r="L322" s="47">
        <v>134030.54</v>
      </c>
      <c r="M322" s="48">
        <f t="shared" si="17"/>
        <v>0.948888778761062</v>
      </c>
    </row>
    <row r="323" spans="1:13" s="8" customFormat="1" ht="19.5" customHeight="1">
      <c r="A323" s="39"/>
      <c r="B323" s="40"/>
      <c r="C323" s="41"/>
      <c r="D323" s="41">
        <v>4210</v>
      </c>
      <c r="E323" s="42" t="s">
        <v>40</v>
      </c>
      <c r="F323" s="44"/>
      <c r="G323" s="44"/>
      <c r="H323" s="44"/>
      <c r="I323" s="44"/>
      <c r="J323" s="45"/>
      <c r="K323" s="46">
        <v>23167</v>
      </c>
      <c r="L323" s="47">
        <v>23008.39</v>
      </c>
      <c r="M323" s="48">
        <f t="shared" si="17"/>
        <v>0.9931536236888677</v>
      </c>
    </row>
    <row r="324" spans="1:13" s="8" customFormat="1" ht="19.5" customHeight="1">
      <c r="A324" s="39"/>
      <c r="B324" s="40"/>
      <c r="C324" s="41"/>
      <c r="D324" s="41">
        <v>4220</v>
      </c>
      <c r="E324" s="42" t="s">
        <v>216</v>
      </c>
      <c r="F324" s="44"/>
      <c r="G324" s="44"/>
      <c r="H324" s="44"/>
      <c r="I324" s="44"/>
      <c r="J324" s="45"/>
      <c r="K324" s="46">
        <v>8360</v>
      </c>
      <c r="L324" s="47">
        <v>8277.06</v>
      </c>
      <c r="M324" s="48">
        <f t="shared" si="17"/>
        <v>0.990078947368421</v>
      </c>
    </row>
    <row r="325" spans="1:13" s="8" customFormat="1" ht="19.5" customHeight="1">
      <c r="A325" s="39"/>
      <c r="B325" s="40"/>
      <c r="C325" s="41"/>
      <c r="D325" s="41">
        <v>4270</v>
      </c>
      <c r="E325" s="42" t="s">
        <v>41</v>
      </c>
      <c r="F325" s="44"/>
      <c r="G325" s="44"/>
      <c r="H325" s="44"/>
      <c r="I325" s="44"/>
      <c r="J325" s="45"/>
      <c r="K325" s="46">
        <v>160</v>
      </c>
      <c r="L325" s="47">
        <v>42.7</v>
      </c>
      <c r="M325" s="48">
        <f t="shared" si="17"/>
        <v>0.26687500000000003</v>
      </c>
    </row>
    <row r="326" spans="1:13" s="67" customFormat="1" ht="19.5" customHeight="1">
      <c r="A326" s="39"/>
      <c r="B326" s="40"/>
      <c r="C326" s="41"/>
      <c r="D326" s="41">
        <v>4300</v>
      </c>
      <c r="E326" s="42" t="s">
        <v>34</v>
      </c>
      <c r="F326" s="44"/>
      <c r="G326" s="44"/>
      <c r="H326" s="44"/>
      <c r="I326" s="44"/>
      <c r="J326" s="45"/>
      <c r="K326" s="46">
        <v>64740</v>
      </c>
      <c r="L326" s="47">
        <v>64732.85</v>
      </c>
      <c r="M326" s="48">
        <f t="shared" si="17"/>
        <v>0.9998895582329317</v>
      </c>
    </row>
    <row r="327" spans="1:13" s="67" customFormat="1" ht="23.25" customHeight="1">
      <c r="A327" s="39"/>
      <c r="B327" s="40"/>
      <c r="C327" s="41"/>
      <c r="D327" s="41">
        <v>4370</v>
      </c>
      <c r="E327" s="42" t="s">
        <v>86</v>
      </c>
      <c r="F327" s="44"/>
      <c r="G327" s="44"/>
      <c r="H327" s="44"/>
      <c r="I327" s="44"/>
      <c r="J327" s="45"/>
      <c r="K327" s="46">
        <v>2400</v>
      </c>
      <c r="L327" s="47">
        <v>2235.54</v>
      </c>
      <c r="M327" s="48">
        <f t="shared" si="17"/>
        <v>0.9314749999999999</v>
      </c>
    </row>
    <row r="328" spans="1:13" s="8" customFormat="1" ht="19.5" customHeight="1">
      <c r="A328" s="39"/>
      <c r="B328" s="40"/>
      <c r="C328" s="41"/>
      <c r="D328" s="68" t="s">
        <v>87</v>
      </c>
      <c r="E328" s="42" t="s">
        <v>88</v>
      </c>
      <c r="F328" s="44"/>
      <c r="G328" s="44">
        <v>146</v>
      </c>
      <c r="H328" s="44"/>
      <c r="I328" s="44"/>
      <c r="J328" s="45"/>
      <c r="K328" s="46">
        <v>293</v>
      </c>
      <c r="L328" s="47">
        <v>292.2</v>
      </c>
      <c r="M328" s="48">
        <f t="shared" si="17"/>
        <v>0.9972696245733788</v>
      </c>
    </row>
    <row r="329" spans="1:13" s="8" customFormat="1" ht="22.5" customHeight="1">
      <c r="A329" s="39"/>
      <c r="B329" s="40"/>
      <c r="C329" s="41"/>
      <c r="D329" s="68" t="s">
        <v>93</v>
      </c>
      <c r="E329" s="65" t="s">
        <v>94</v>
      </c>
      <c r="F329" s="44"/>
      <c r="G329" s="44"/>
      <c r="H329" s="44"/>
      <c r="I329" s="44"/>
      <c r="J329" s="45"/>
      <c r="K329" s="46">
        <v>60</v>
      </c>
      <c r="L329" s="47">
        <v>53.99</v>
      </c>
      <c r="M329" s="48">
        <f>L329/K329</f>
        <v>0.8998333333333334</v>
      </c>
    </row>
    <row r="330" spans="1:13" s="8" customFormat="1" ht="23.25" customHeight="1">
      <c r="A330" s="39"/>
      <c r="B330" s="40"/>
      <c r="C330" s="41"/>
      <c r="D330" s="68" t="s">
        <v>95</v>
      </c>
      <c r="E330" s="65" t="s">
        <v>96</v>
      </c>
      <c r="F330" s="44"/>
      <c r="G330" s="44"/>
      <c r="H330" s="44"/>
      <c r="I330" s="44"/>
      <c r="J330" s="45"/>
      <c r="K330" s="46">
        <v>420</v>
      </c>
      <c r="L330" s="47">
        <v>419.68</v>
      </c>
      <c r="M330" s="48">
        <f>L330/K330</f>
        <v>0.9992380952380953</v>
      </c>
    </row>
    <row r="331" spans="1:13" s="8" customFormat="1" ht="19.5" customHeight="1">
      <c r="A331" s="28"/>
      <c r="B331" s="49"/>
      <c r="C331" s="50">
        <v>85195</v>
      </c>
      <c r="D331" s="30"/>
      <c r="E331" s="32" t="s">
        <v>31</v>
      </c>
      <c r="F331" s="34">
        <f>SUM(F332)</f>
        <v>63</v>
      </c>
      <c r="G331" s="34"/>
      <c r="H331" s="34"/>
      <c r="I331" s="34">
        <f>SUM(I332)</f>
        <v>42.69</v>
      </c>
      <c r="J331" s="35">
        <f>I331/F331</f>
        <v>0.6776190476190476</v>
      </c>
      <c r="K331" s="36">
        <f>SUM(K332:K335)</f>
        <v>63</v>
      </c>
      <c r="L331" s="36">
        <f>SUM(L332:L335)</f>
        <v>42.69</v>
      </c>
      <c r="M331" s="38">
        <f>L331/K331</f>
        <v>0.6776190476190476</v>
      </c>
    </row>
    <row r="332" spans="1:13" s="8" customFormat="1" ht="46.5" customHeight="1">
      <c r="A332" s="39"/>
      <c r="B332" s="40"/>
      <c r="C332" s="41"/>
      <c r="D332" s="68" t="s">
        <v>217</v>
      </c>
      <c r="E332" s="42" t="s">
        <v>32</v>
      </c>
      <c r="F332" s="44">
        <v>63</v>
      </c>
      <c r="G332" s="44"/>
      <c r="H332" s="44"/>
      <c r="I332" s="44">
        <v>42.69</v>
      </c>
      <c r="J332" s="52">
        <f>I332/F332</f>
        <v>0.6776190476190476</v>
      </c>
      <c r="K332" s="46"/>
      <c r="L332" s="47"/>
      <c r="M332" s="48"/>
    </row>
    <row r="333" spans="1:13" s="8" customFormat="1" ht="19.5" customHeight="1">
      <c r="A333" s="39"/>
      <c r="B333" s="40"/>
      <c r="C333" s="41"/>
      <c r="D333" s="68" t="s">
        <v>193</v>
      </c>
      <c r="E333" s="42" t="s">
        <v>74</v>
      </c>
      <c r="F333" s="44"/>
      <c r="G333" s="44"/>
      <c r="H333" s="44"/>
      <c r="I333" s="44"/>
      <c r="J333" s="52"/>
      <c r="K333" s="46">
        <v>51</v>
      </c>
      <c r="L333" s="47">
        <v>31.57</v>
      </c>
      <c r="M333" s="48">
        <f aca="true" t="shared" si="18" ref="M333:M339">L333/K333</f>
        <v>0.6190196078431373</v>
      </c>
    </row>
    <row r="334" spans="1:13" s="8" customFormat="1" ht="19.5" customHeight="1">
      <c r="A334" s="39"/>
      <c r="B334" s="40"/>
      <c r="C334" s="41"/>
      <c r="D334" s="68" t="s">
        <v>197</v>
      </c>
      <c r="E334" s="42" t="s">
        <v>40</v>
      </c>
      <c r="F334" s="44"/>
      <c r="G334" s="44"/>
      <c r="H334" s="44"/>
      <c r="I334" s="44"/>
      <c r="J334" s="52"/>
      <c r="K334" s="46">
        <v>1</v>
      </c>
      <c r="L334" s="47">
        <v>0.32</v>
      </c>
      <c r="M334" s="48">
        <f t="shared" si="18"/>
        <v>0.32</v>
      </c>
    </row>
    <row r="335" spans="1:13" s="8" customFormat="1" ht="19.5" customHeight="1">
      <c r="A335" s="39"/>
      <c r="B335" s="40"/>
      <c r="C335" s="41"/>
      <c r="D335" s="68" t="s">
        <v>80</v>
      </c>
      <c r="E335" s="42" t="s">
        <v>34</v>
      </c>
      <c r="F335" s="44"/>
      <c r="G335" s="44"/>
      <c r="H335" s="44"/>
      <c r="I335" s="44"/>
      <c r="J335" s="52"/>
      <c r="K335" s="46">
        <v>11</v>
      </c>
      <c r="L335" s="47">
        <v>10.8</v>
      </c>
      <c r="M335" s="48">
        <f t="shared" si="18"/>
        <v>0.9818181818181819</v>
      </c>
    </row>
    <row r="336" spans="1:13" s="69" customFormat="1" ht="30.75" customHeight="1">
      <c r="A336" s="19" t="s">
        <v>218</v>
      </c>
      <c r="B336" s="53">
        <v>852</v>
      </c>
      <c r="C336" s="53"/>
      <c r="D336" s="20"/>
      <c r="E336" s="22" t="s">
        <v>219</v>
      </c>
      <c r="F336" s="25">
        <f>SUM(F339+F361+F364+F368+F370+F395+F410)</f>
        <v>8408569</v>
      </c>
      <c r="G336" s="25" t="e">
        <f>SUM(G339+G361+G364+G368+G370+G395+G410+#REF!)</f>
        <v>#REF!</v>
      </c>
      <c r="H336" s="25" t="e">
        <f>SUM(H339+H361+H364+H368+H370+H395+H410+#REF!)</f>
        <v>#REF!</v>
      </c>
      <c r="I336" s="25">
        <f>SUM(I339+I361+I364+I368+I370+I395+I410)</f>
        <v>8221814.410000001</v>
      </c>
      <c r="J336" s="26">
        <f>I336/F336</f>
        <v>0.9777899675913941</v>
      </c>
      <c r="K336" s="25">
        <f>SUM(K339+K361+K364+K368+K370+K395+K410+K337)</f>
        <v>10207648</v>
      </c>
      <c r="L336" s="25">
        <f>SUM(L339+L361+L364+L368+L370+L395+L410+L337)</f>
        <v>9921405.219999999</v>
      </c>
      <c r="M336" s="27">
        <f t="shared" si="18"/>
        <v>0.9719580083482502</v>
      </c>
    </row>
    <row r="337" spans="1:13" s="69" customFormat="1" ht="30.75" customHeight="1">
      <c r="A337" s="28"/>
      <c r="B337" s="49"/>
      <c r="C337" s="49">
        <v>85202</v>
      </c>
      <c r="D337" s="91"/>
      <c r="E337" s="92" t="s">
        <v>220</v>
      </c>
      <c r="F337" s="34"/>
      <c r="G337" s="34"/>
      <c r="H337" s="34"/>
      <c r="I337" s="34"/>
      <c r="J337" s="35"/>
      <c r="K337" s="34">
        <f>SUM(K338)</f>
        <v>7700</v>
      </c>
      <c r="L337" s="34">
        <f>SUM(L338)</f>
        <v>7663.55</v>
      </c>
      <c r="M337" s="38">
        <f t="shared" si="18"/>
        <v>0.9952662337662338</v>
      </c>
    </row>
    <row r="338" spans="1:13" s="69" customFormat="1" ht="35.25" customHeight="1">
      <c r="A338" s="28"/>
      <c r="B338" s="49"/>
      <c r="C338" s="49"/>
      <c r="D338" s="68" t="s">
        <v>221</v>
      </c>
      <c r="E338" s="42" t="s">
        <v>222</v>
      </c>
      <c r="F338" s="44"/>
      <c r="G338" s="44"/>
      <c r="H338" s="44"/>
      <c r="I338" s="44"/>
      <c r="J338" s="45"/>
      <c r="K338" s="44">
        <v>7700</v>
      </c>
      <c r="L338" s="44">
        <v>7663.55</v>
      </c>
      <c r="M338" s="48">
        <f t="shared" si="18"/>
        <v>0.9952662337662338</v>
      </c>
    </row>
    <row r="339" spans="1:13" s="8" customFormat="1" ht="37.5" customHeight="1">
      <c r="A339" s="28"/>
      <c r="B339" s="49"/>
      <c r="C339" s="50">
        <v>85212</v>
      </c>
      <c r="D339" s="30"/>
      <c r="E339" s="32" t="s">
        <v>223</v>
      </c>
      <c r="F339" s="34">
        <f>SUM(F340:F360)</f>
        <v>5542623</v>
      </c>
      <c r="G339" s="34">
        <f>SUM(G340:G360)</f>
        <v>1859577</v>
      </c>
      <c r="H339" s="34">
        <f>SUM(H340:H360)</f>
        <v>0.33571686348181834</v>
      </c>
      <c r="I339" s="34">
        <f>SUM(I340:I360)</f>
        <v>5418623.3100000005</v>
      </c>
      <c r="J339" s="51">
        <f>I339/F339</f>
        <v>0.9776279768622186</v>
      </c>
      <c r="K339" s="36">
        <f>SUM(K340:K359)</f>
        <v>5583146</v>
      </c>
      <c r="L339" s="37">
        <f>SUM(L341:L359)</f>
        <v>5447246.789999998</v>
      </c>
      <c r="M339" s="38">
        <f t="shared" si="18"/>
        <v>0.9756590262909116</v>
      </c>
    </row>
    <row r="340" spans="1:13" s="8" customFormat="1" ht="25.5" customHeight="1">
      <c r="A340" s="28"/>
      <c r="B340" s="49"/>
      <c r="C340" s="50"/>
      <c r="D340" s="68" t="s">
        <v>70</v>
      </c>
      <c r="E340" s="42" t="s">
        <v>71</v>
      </c>
      <c r="F340" s="44"/>
      <c r="G340" s="44"/>
      <c r="H340" s="44"/>
      <c r="I340" s="44">
        <v>32.24</v>
      </c>
      <c r="J340" s="52"/>
      <c r="K340" s="36"/>
      <c r="L340" s="37"/>
      <c r="M340" s="38"/>
    </row>
    <row r="341" spans="1:13" s="8" customFormat="1" ht="22.5" customHeight="1">
      <c r="A341" s="28"/>
      <c r="B341" s="49"/>
      <c r="C341" s="50"/>
      <c r="D341" s="68" t="s">
        <v>192</v>
      </c>
      <c r="E341" s="42" t="s">
        <v>73</v>
      </c>
      <c r="F341" s="44"/>
      <c r="G341" s="44"/>
      <c r="H341" s="44"/>
      <c r="I341" s="44"/>
      <c r="J341" s="52"/>
      <c r="K341" s="46">
        <v>780</v>
      </c>
      <c r="L341" s="47">
        <v>570.78</v>
      </c>
      <c r="M341" s="48">
        <f aca="true" t="shared" si="19" ref="M341:M358">L341/K341</f>
        <v>0.7317692307692307</v>
      </c>
    </row>
    <row r="342" spans="1:13" s="8" customFormat="1" ht="19.5" customHeight="1">
      <c r="A342" s="39"/>
      <c r="B342" s="40"/>
      <c r="C342" s="41"/>
      <c r="D342" s="41">
        <v>3110</v>
      </c>
      <c r="E342" s="42" t="s">
        <v>224</v>
      </c>
      <c r="F342" s="44"/>
      <c r="G342" s="44"/>
      <c r="H342" s="44"/>
      <c r="I342" s="44"/>
      <c r="J342" s="45"/>
      <c r="K342" s="46">
        <v>5372949</v>
      </c>
      <c r="L342" s="47">
        <v>5245893.87</v>
      </c>
      <c r="M342" s="48">
        <f t="shared" si="19"/>
        <v>0.9763528129524401</v>
      </c>
    </row>
    <row r="343" spans="1:13" s="8" customFormat="1" ht="19.5" customHeight="1">
      <c r="A343" s="39"/>
      <c r="B343" s="40"/>
      <c r="C343" s="41"/>
      <c r="D343" s="41">
        <v>4010</v>
      </c>
      <c r="E343" s="42" t="s">
        <v>74</v>
      </c>
      <c r="F343" s="44"/>
      <c r="G343" s="44"/>
      <c r="H343" s="44"/>
      <c r="I343" s="44"/>
      <c r="J343" s="45"/>
      <c r="K343" s="46">
        <v>102055</v>
      </c>
      <c r="L343" s="47">
        <v>101078.77</v>
      </c>
      <c r="M343" s="48">
        <f t="shared" si="19"/>
        <v>0.9904342756356866</v>
      </c>
    </row>
    <row r="344" spans="1:13" s="8" customFormat="1" ht="19.5" customHeight="1">
      <c r="A344" s="39"/>
      <c r="B344" s="40"/>
      <c r="C344" s="41"/>
      <c r="D344" s="41">
        <v>4040</v>
      </c>
      <c r="E344" s="42" t="s">
        <v>75</v>
      </c>
      <c r="F344" s="44"/>
      <c r="G344" s="44"/>
      <c r="H344" s="44"/>
      <c r="I344" s="44"/>
      <c r="J344" s="45"/>
      <c r="K344" s="46">
        <v>7700</v>
      </c>
      <c r="L344" s="47">
        <v>7699.06</v>
      </c>
      <c r="M344" s="48">
        <f t="shared" si="19"/>
        <v>0.9998779220779221</v>
      </c>
    </row>
    <row r="345" spans="1:13" s="8" customFormat="1" ht="19.5" customHeight="1">
      <c r="A345" s="39"/>
      <c r="B345" s="40"/>
      <c r="C345" s="41"/>
      <c r="D345" s="41">
        <v>4110</v>
      </c>
      <c r="E345" s="42" t="s">
        <v>76</v>
      </c>
      <c r="F345" s="44"/>
      <c r="G345" s="44"/>
      <c r="H345" s="44"/>
      <c r="I345" s="44"/>
      <c r="J345" s="45"/>
      <c r="K345" s="46">
        <v>77500</v>
      </c>
      <c r="L345" s="47">
        <v>75637.05</v>
      </c>
      <c r="M345" s="48">
        <f t="shared" si="19"/>
        <v>0.975961935483871</v>
      </c>
    </row>
    <row r="346" spans="1:13" s="8" customFormat="1" ht="19.5" customHeight="1">
      <c r="A346" s="39"/>
      <c r="B346" s="40"/>
      <c r="C346" s="41"/>
      <c r="D346" s="41">
        <v>4120</v>
      </c>
      <c r="E346" s="65" t="s">
        <v>77</v>
      </c>
      <c r="F346" s="44"/>
      <c r="G346" s="44"/>
      <c r="H346" s="44"/>
      <c r="I346" s="44"/>
      <c r="J346" s="45"/>
      <c r="K346" s="46">
        <v>3000</v>
      </c>
      <c r="L346" s="47">
        <v>2624.5</v>
      </c>
      <c r="M346" s="48">
        <f t="shared" si="19"/>
        <v>0.8748333333333334</v>
      </c>
    </row>
    <row r="347" spans="1:13" s="8" customFormat="1" ht="19.5" customHeight="1">
      <c r="A347" s="56"/>
      <c r="B347" s="40"/>
      <c r="C347" s="41"/>
      <c r="D347" s="41">
        <v>4210</v>
      </c>
      <c r="E347" s="42" t="s">
        <v>40</v>
      </c>
      <c r="F347" s="44"/>
      <c r="G347" s="44"/>
      <c r="H347" s="44"/>
      <c r="I347" s="44"/>
      <c r="J347" s="45"/>
      <c r="K347" s="46">
        <v>6942</v>
      </c>
      <c r="L347" s="47">
        <v>3115.22</v>
      </c>
      <c r="M347" s="48">
        <f t="shared" si="19"/>
        <v>0.44874963987323535</v>
      </c>
    </row>
    <row r="348" spans="1:13" s="8" customFormat="1" ht="19.5" customHeight="1">
      <c r="A348" s="56"/>
      <c r="B348" s="40"/>
      <c r="C348" s="41"/>
      <c r="D348" s="41">
        <v>4260</v>
      </c>
      <c r="E348" s="42" t="s">
        <v>78</v>
      </c>
      <c r="F348" s="44"/>
      <c r="G348" s="44"/>
      <c r="H348" s="44"/>
      <c r="I348" s="44"/>
      <c r="J348" s="45"/>
      <c r="K348" s="46">
        <v>929</v>
      </c>
      <c r="L348" s="47">
        <v>928.39</v>
      </c>
      <c r="M348" s="48">
        <f t="shared" si="19"/>
        <v>0.9993433799784714</v>
      </c>
    </row>
    <row r="349" spans="1:13" s="8" customFormat="1" ht="19.5" customHeight="1">
      <c r="A349" s="56"/>
      <c r="B349" s="40"/>
      <c r="C349" s="41"/>
      <c r="D349" s="41">
        <v>4270</v>
      </c>
      <c r="E349" s="42" t="s">
        <v>41</v>
      </c>
      <c r="F349" s="44"/>
      <c r="G349" s="44"/>
      <c r="H349" s="44"/>
      <c r="I349" s="44"/>
      <c r="J349" s="45"/>
      <c r="K349" s="46">
        <v>110</v>
      </c>
      <c r="L349" s="47">
        <v>109.8</v>
      </c>
      <c r="M349" s="48">
        <f t="shared" si="19"/>
        <v>0.9981818181818182</v>
      </c>
    </row>
    <row r="350" spans="1:13" s="8" customFormat="1" ht="19.5" customHeight="1">
      <c r="A350" s="56"/>
      <c r="B350" s="40"/>
      <c r="C350" s="41"/>
      <c r="D350" s="41">
        <v>4280</v>
      </c>
      <c r="E350" s="42" t="s">
        <v>79</v>
      </c>
      <c r="F350" s="44"/>
      <c r="G350" s="44"/>
      <c r="H350" s="44"/>
      <c r="I350" s="44"/>
      <c r="J350" s="45"/>
      <c r="K350" s="46">
        <v>100</v>
      </c>
      <c r="L350" s="47">
        <v>40</v>
      </c>
      <c r="M350" s="48">
        <f t="shared" si="19"/>
        <v>0.4</v>
      </c>
    </row>
    <row r="351" spans="1:13" s="8" customFormat="1" ht="19.5" customHeight="1">
      <c r="A351" s="39"/>
      <c r="B351" s="57"/>
      <c r="C351" s="41"/>
      <c r="D351" s="68" t="s">
        <v>64</v>
      </c>
      <c r="E351" s="42" t="s">
        <v>34</v>
      </c>
      <c r="F351" s="44"/>
      <c r="G351" s="44"/>
      <c r="H351" s="44"/>
      <c r="I351" s="44"/>
      <c r="J351" s="45"/>
      <c r="K351" s="46">
        <v>2260</v>
      </c>
      <c r="L351" s="47">
        <v>2108.77</v>
      </c>
      <c r="M351" s="48">
        <f t="shared" si="19"/>
        <v>0.9330840707964602</v>
      </c>
    </row>
    <row r="352" spans="1:13" s="8" customFormat="1" ht="22.5" customHeight="1">
      <c r="A352" s="39"/>
      <c r="B352" s="57"/>
      <c r="C352" s="41"/>
      <c r="D352" s="68" t="s">
        <v>83</v>
      </c>
      <c r="E352" s="65" t="s">
        <v>84</v>
      </c>
      <c r="F352" s="44"/>
      <c r="G352" s="44"/>
      <c r="H352" s="44"/>
      <c r="I352" s="44"/>
      <c r="J352" s="45"/>
      <c r="K352" s="46">
        <v>970</v>
      </c>
      <c r="L352" s="47">
        <v>0</v>
      </c>
      <c r="M352" s="48">
        <f t="shared" si="19"/>
        <v>0</v>
      </c>
    </row>
    <row r="353" spans="1:13" s="8" customFormat="1" ht="22.5" customHeight="1">
      <c r="A353" s="39"/>
      <c r="B353" s="57"/>
      <c r="C353" s="41"/>
      <c r="D353" s="68" t="s">
        <v>85</v>
      </c>
      <c r="E353" s="42" t="s">
        <v>86</v>
      </c>
      <c r="F353" s="44"/>
      <c r="G353" s="44"/>
      <c r="H353" s="44"/>
      <c r="I353" s="44"/>
      <c r="J353" s="45"/>
      <c r="K353" s="46">
        <v>2700</v>
      </c>
      <c r="L353" s="47">
        <v>2700</v>
      </c>
      <c r="M353" s="48">
        <f t="shared" si="19"/>
        <v>1</v>
      </c>
    </row>
    <row r="354" spans="1:13" s="8" customFormat="1" ht="19.5" customHeight="1">
      <c r="A354" s="39"/>
      <c r="B354" s="57"/>
      <c r="C354" s="41"/>
      <c r="D354" s="68" t="s">
        <v>87</v>
      </c>
      <c r="E354" s="42" t="s">
        <v>88</v>
      </c>
      <c r="F354" s="44"/>
      <c r="G354" s="44"/>
      <c r="H354" s="44"/>
      <c r="I354" s="44"/>
      <c r="J354" s="45"/>
      <c r="K354" s="46">
        <v>32</v>
      </c>
      <c r="L354" s="47">
        <v>32</v>
      </c>
      <c r="M354" s="48">
        <f t="shared" si="19"/>
        <v>1</v>
      </c>
    </row>
    <row r="355" spans="1:13" s="8" customFormat="1" ht="25.5" customHeight="1">
      <c r="A355" s="39"/>
      <c r="B355" s="40"/>
      <c r="C355" s="41"/>
      <c r="D355" s="41">
        <v>4440</v>
      </c>
      <c r="E355" s="42" t="s">
        <v>90</v>
      </c>
      <c r="F355" s="44"/>
      <c r="G355" s="44"/>
      <c r="H355" s="44"/>
      <c r="I355" s="44"/>
      <c r="J355" s="45"/>
      <c r="K355" s="46">
        <v>3621</v>
      </c>
      <c r="L355" s="47">
        <v>3621</v>
      </c>
      <c r="M355" s="48">
        <f t="shared" si="19"/>
        <v>1</v>
      </c>
    </row>
    <row r="356" spans="1:13" s="8" customFormat="1" ht="25.5" customHeight="1">
      <c r="A356" s="39"/>
      <c r="B356" s="40"/>
      <c r="C356" s="41"/>
      <c r="D356" s="41">
        <v>4700</v>
      </c>
      <c r="E356" s="65" t="s">
        <v>92</v>
      </c>
      <c r="F356" s="44"/>
      <c r="G356" s="44"/>
      <c r="H356" s="44"/>
      <c r="I356" s="44"/>
      <c r="J356" s="45"/>
      <c r="K356" s="46">
        <v>800</v>
      </c>
      <c r="L356" s="47">
        <v>390</v>
      </c>
      <c r="M356" s="48">
        <f t="shared" si="19"/>
        <v>0.4875</v>
      </c>
    </row>
    <row r="357" spans="1:13" s="8" customFormat="1" ht="25.5" customHeight="1">
      <c r="A357" s="39"/>
      <c r="B357" s="40"/>
      <c r="C357" s="41"/>
      <c r="D357" s="41">
        <v>4740</v>
      </c>
      <c r="E357" s="65" t="s">
        <v>94</v>
      </c>
      <c r="F357" s="44"/>
      <c r="G357" s="44"/>
      <c r="H357" s="44"/>
      <c r="I357" s="44"/>
      <c r="J357" s="45"/>
      <c r="K357" s="46">
        <v>209</v>
      </c>
      <c r="L357" s="47">
        <v>208.62</v>
      </c>
      <c r="M357" s="48">
        <f t="shared" si="19"/>
        <v>0.9981818181818182</v>
      </c>
    </row>
    <row r="358" spans="1:13" s="8" customFormat="1" ht="25.5" customHeight="1">
      <c r="A358" s="39"/>
      <c r="B358" s="40"/>
      <c r="C358" s="41"/>
      <c r="D358" s="41">
        <v>4750</v>
      </c>
      <c r="E358" s="65" t="s">
        <v>96</v>
      </c>
      <c r="F358" s="44"/>
      <c r="G358" s="44"/>
      <c r="H358" s="44"/>
      <c r="I358" s="44"/>
      <c r="J358" s="45"/>
      <c r="K358" s="46">
        <v>489</v>
      </c>
      <c r="L358" s="47">
        <v>488.96</v>
      </c>
      <c r="M358" s="48">
        <f t="shared" si="19"/>
        <v>0.9999182004089979</v>
      </c>
    </row>
    <row r="359" spans="1:13" s="8" customFormat="1" ht="49.5" customHeight="1">
      <c r="A359" s="39"/>
      <c r="B359" s="40"/>
      <c r="C359" s="41"/>
      <c r="D359" s="41">
        <v>2010</v>
      </c>
      <c r="E359" s="42" t="s">
        <v>32</v>
      </c>
      <c r="F359" s="44">
        <v>5539123</v>
      </c>
      <c r="G359" s="44">
        <v>1859577</v>
      </c>
      <c r="H359" s="44">
        <f>G359/F359</f>
        <v>0.33571686348181834</v>
      </c>
      <c r="I359" s="44">
        <v>5412065.7</v>
      </c>
      <c r="J359" s="52">
        <f>I359/F359</f>
        <v>0.9770618381285269</v>
      </c>
      <c r="K359" s="46"/>
      <c r="L359" s="47"/>
      <c r="M359" s="48"/>
    </row>
    <row r="360" spans="1:13" s="8" customFormat="1" ht="49.5" customHeight="1">
      <c r="A360" s="39"/>
      <c r="B360" s="40"/>
      <c r="C360" s="41"/>
      <c r="D360" s="41">
        <v>2360</v>
      </c>
      <c r="E360" s="42" t="s">
        <v>100</v>
      </c>
      <c r="F360" s="44">
        <v>3500</v>
      </c>
      <c r="G360" s="44"/>
      <c r="H360" s="44"/>
      <c r="I360" s="44">
        <v>6525.37</v>
      </c>
      <c r="J360" s="52">
        <f>I360/F360</f>
        <v>1.8643914285714285</v>
      </c>
      <c r="K360" s="46"/>
      <c r="L360" s="47"/>
      <c r="M360" s="48"/>
    </row>
    <row r="361" spans="1:13" s="8" customFormat="1" ht="37.5" customHeight="1">
      <c r="A361" s="28"/>
      <c r="B361" s="49"/>
      <c r="C361" s="50">
        <v>85213</v>
      </c>
      <c r="D361" s="50"/>
      <c r="E361" s="32" t="s">
        <v>225</v>
      </c>
      <c r="F361" s="34">
        <f>SUM(F362:F363)</f>
        <v>76000</v>
      </c>
      <c r="G361" s="34">
        <f>SUM(G362:G363)</f>
        <v>26050</v>
      </c>
      <c r="H361" s="34">
        <f>SUM(H362:H363)</f>
        <v>0.3427631578947368</v>
      </c>
      <c r="I361" s="34">
        <f>SUM(I362:I363)</f>
        <v>74955.53</v>
      </c>
      <c r="J361" s="51">
        <f>I361/F361</f>
        <v>0.9862569736842105</v>
      </c>
      <c r="K361" s="36">
        <f>SUM(K362:K363)</f>
        <v>76000</v>
      </c>
      <c r="L361" s="37">
        <f>SUM(L362:L363)</f>
        <v>74955.53</v>
      </c>
      <c r="M361" s="38">
        <f>L361/K361</f>
        <v>0.9862569736842105</v>
      </c>
    </row>
    <row r="362" spans="1:13" s="8" customFormat="1" ht="51.75" customHeight="1">
      <c r="A362" s="39"/>
      <c r="B362" s="40"/>
      <c r="C362" s="41"/>
      <c r="D362" s="41">
        <v>2010</v>
      </c>
      <c r="E362" s="42" t="s">
        <v>32</v>
      </c>
      <c r="F362" s="44">
        <v>76000</v>
      </c>
      <c r="G362" s="44">
        <v>26050</v>
      </c>
      <c r="H362" s="44">
        <f>G362/F362</f>
        <v>0.3427631578947368</v>
      </c>
      <c r="I362" s="44">
        <v>74955.53</v>
      </c>
      <c r="J362" s="52">
        <f>I362/F362</f>
        <v>0.9862569736842105</v>
      </c>
      <c r="K362" s="46"/>
      <c r="L362" s="47"/>
      <c r="M362" s="48"/>
    </row>
    <row r="363" spans="1:13" s="8" customFormat="1" ht="19.5" customHeight="1">
      <c r="A363" s="39"/>
      <c r="B363" s="40"/>
      <c r="C363" s="41"/>
      <c r="D363" s="41">
        <v>4130</v>
      </c>
      <c r="E363" s="42" t="s">
        <v>226</v>
      </c>
      <c r="F363" s="44"/>
      <c r="G363" s="44"/>
      <c r="H363" s="44"/>
      <c r="I363" s="44"/>
      <c r="J363" s="45"/>
      <c r="K363" s="46">
        <v>76000</v>
      </c>
      <c r="L363" s="47">
        <v>74955.53</v>
      </c>
      <c r="M363" s="48">
        <f>L363/K363</f>
        <v>0.9862569736842105</v>
      </c>
    </row>
    <row r="364" spans="1:14" s="8" customFormat="1" ht="31.5" customHeight="1">
      <c r="A364" s="56"/>
      <c r="B364" s="57"/>
      <c r="C364" s="58">
        <v>85214</v>
      </c>
      <c r="D364" s="58"/>
      <c r="E364" s="59" t="s">
        <v>227</v>
      </c>
      <c r="F364" s="61">
        <f>SUM(F365:F367)</f>
        <v>2066831</v>
      </c>
      <c r="G364" s="61">
        <f>SUM(G365:G367)</f>
        <v>0</v>
      </c>
      <c r="H364" s="61">
        <f>G364/F364</f>
        <v>0</v>
      </c>
      <c r="I364" s="61">
        <f>SUM(I365:I367)</f>
        <v>2001913.52</v>
      </c>
      <c r="J364" s="51">
        <f>I364/F364</f>
        <v>0.9685908136659456</v>
      </c>
      <c r="K364" s="36">
        <f>SUM(K365:K367)</f>
        <v>2066831</v>
      </c>
      <c r="L364" s="36">
        <f>SUM(L365:L367)</f>
        <v>2001913.52</v>
      </c>
      <c r="M364" s="62">
        <f>L364/K364</f>
        <v>0.9685908136659456</v>
      </c>
      <c r="N364" s="67"/>
    </row>
    <row r="365" spans="1:13" s="8" customFormat="1" ht="52.5" customHeight="1">
      <c r="A365" s="56"/>
      <c r="B365" s="40"/>
      <c r="C365" s="41"/>
      <c r="D365" s="41">
        <v>2010</v>
      </c>
      <c r="E365" s="42" t="s">
        <v>32</v>
      </c>
      <c r="F365" s="44">
        <v>788331</v>
      </c>
      <c r="G365" s="44"/>
      <c r="H365" s="44"/>
      <c r="I365" s="44">
        <v>776179.46</v>
      </c>
      <c r="J365" s="52">
        <f>I365/F365</f>
        <v>0.9845857387315734</v>
      </c>
      <c r="K365" s="46"/>
      <c r="L365" s="47"/>
      <c r="M365" s="48"/>
    </row>
    <row r="366" spans="1:13" s="8" customFormat="1" ht="27.75" customHeight="1">
      <c r="A366" s="56"/>
      <c r="B366" s="40"/>
      <c r="C366" s="41"/>
      <c r="D366" s="41">
        <v>2030</v>
      </c>
      <c r="E366" s="42" t="s">
        <v>189</v>
      </c>
      <c r="F366" s="44">
        <v>1278500</v>
      </c>
      <c r="G366" s="44"/>
      <c r="H366" s="44"/>
      <c r="I366" s="44">
        <v>1225734.06</v>
      </c>
      <c r="J366" s="52">
        <f>I366/F366</f>
        <v>0.9587282440359797</v>
      </c>
      <c r="K366" s="46"/>
      <c r="L366" s="47"/>
      <c r="M366" s="48"/>
    </row>
    <row r="367" spans="1:13" s="8" customFormat="1" ht="19.5" customHeight="1">
      <c r="A367" s="39"/>
      <c r="B367" s="57"/>
      <c r="C367" s="41"/>
      <c r="D367" s="41">
        <v>3110</v>
      </c>
      <c r="E367" s="42" t="s">
        <v>33</v>
      </c>
      <c r="F367" s="44"/>
      <c r="G367" s="44"/>
      <c r="H367" s="44"/>
      <c r="I367" s="44"/>
      <c r="J367" s="45"/>
      <c r="K367" s="46">
        <v>2066831</v>
      </c>
      <c r="L367" s="47">
        <v>2001913.52</v>
      </c>
      <c r="M367" s="48">
        <f>L367/K367</f>
        <v>0.9685908136659456</v>
      </c>
    </row>
    <row r="368" spans="1:13" s="8" customFormat="1" ht="19.5" customHeight="1">
      <c r="A368" s="28"/>
      <c r="B368" s="49"/>
      <c r="C368" s="50">
        <v>85215</v>
      </c>
      <c r="D368" s="50"/>
      <c r="E368" s="32" t="s">
        <v>228</v>
      </c>
      <c r="F368" s="34"/>
      <c r="G368" s="34"/>
      <c r="H368" s="34"/>
      <c r="I368" s="34"/>
      <c r="J368" s="35"/>
      <c r="K368" s="36">
        <f>SUM(K369)</f>
        <v>706600</v>
      </c>
      <c r="L368" s="37">
        <f>SUM(L369)</f>
        <v>634749.69</v>
      </c>
      <c r="M368" s="38">
        <f>L368/K368</f>
        <v>0.8983154401358618</v>
      </c>
    </row>
    <row r="369" spans="1:13" s="8" customFormat="1" ht="19.5" customHeight="1">
      <c r="A369" s="39"/>
      <c r="B369" s="40"/>
      <c r="C369" s="41"/>
      <c r="D369" s="41">
        <v>3110</v>
      </c>
      <c r="E369" s="42" t="s">
        <v>33</v>
      </c>
      <c r="F369" s="44"/>
      <c r="G369" s="44"/>
      <c r="H369" s="44"/>
      <c r="I369" s="44"/>
      <c r="J369" s="45"/>
      <c r="K369" s="46">
        <v>706600</v>
      </c>
      <c r="L369" s="47">
        <v>634749.69</v>
      </c>
      <c r="M369" s="48">
        <f>L369/K369</f>
        <v>0.8983154401358618</v>
      </c>
    </row>
    <row r="370" spans="1:13" s="93" customFormat="1" ht="19.5" customHeight="1">
      <c r="A370" s="28"/>
      <c r="B370" s="49"/>
      <c r="C370" s="50">
        <v>85219</v>
      </c>
      <c r="D370" s="50"/>
      <c r="E370" s="32" t="s">
        <v>229</v>
      </c>
      <c r="F370" s="34">
        <f>SUM(F372)</f>
        <v>488000</v>
      </c>
      <c r="G370" s="34">
        <f>SUM(G372:G389)</f>
        <v>0</v>
      </c>
      <c r="H370" s="34">
        <f>G370/F370</f>
        <v>0</v>
      </c>
      <c r="I370" s="34">
        <f>SUM(I371:I389)</f>
        <v>488060</v>
      </c>
      <c r="J370" s="51">
        <f>I370/F370</f>
        <v>1.000122950819672</v>
      </c>
      <c r="K370" s="36">
        <f>SUM(K372:K394)</f>
        <v>722138</v>
      </c>
      <c r="L370" s="36">
        <f>SUM(L372:L394)</f>
        <v>721974.1900000001</v>
      </c>
      <c r="M370" s="38">
        <f>L370/K370</f>
        <v>0.9997731597007775</v>
      </c>
    </row>
    <row r="371" spans="1:13" s="93" customFormat="1" ht="19.5" customHeight="1">
      <c r="A371" s="28"/>
      <c r="B371" s="49"/>
      <c r="C371" s="50"/>
      <c r="D371" s="41" t="s">
        <v>70</v>
      </c>
      <c r="E371" s="42" t="s">
        <v>71</v>
      </c>
      <c r="F371" s="44"/>
      <c r="G371" s="44"/>
      <c r="H371" s="44"/>
      <c r="I371" s="44">
        <v>60</v>
      </c>
      <c r="J371" s="52"/>
      <c r="K371" s="36"/>
      <c r="L371" s="36"/>
      <c r="M371" s="38"/>
    </row>
    <row r="372" spans="1:13" s="93" customFormat="1" ht="27" customHeight="1">
      <c r="A372" s="39"/>
      <c r="B372" s="40"/>
      <c r="C372" s="94"/>
      <c r="D372" s="94">
        <v>2030</v>
      </c>
      <c r="E372" s="42" t="s">
        <v>189</v>
      </c>
      <c r="F372" s="44">
        <v>488000</v>
      </c>
      <c r="G372" s="44"/>
      <c r="H372" s="44"/>
      <c r="I372" s="44">
        <v>488000</v>
      </c>
      <c r="J372" s="52">
        <f>I372/F372</f>
        <v>1</v>
      </c>
      <c r="K372" s="46"/>
      <c r="L372" s="89"/>
      <c r="M372" s="38"/>
    </row>
    <row r="373" spans="1:13" s="93" customFormat="1" ht="27" customHeight="1">
      <c r="A373" s="39"/>
      <c r="B373" s="40"/>
      <c r="C373" s="94"/>
      <c r="D373" s="94">
        <v>3020</v>
      </c>
      <c r="E373" s="42" t="s">
        <v>73</v>
      </c>
      <c r="F373" s="44"/>
      <c r="G373" s="44"/>
      <c r="H373" s="44"/>
      <c r="I373" s="44"/>
      <c r="J373" s="52"/>
      <c r="K373" s="46">
        <v>1350</v>
      </c>
      <c r="L373" s="89">
        <v>1350</v>
      </c>
      <c r="M373" s="48">
        <f>L373/K373</f>
        <v>1</v>
      </c>
    </row>
    <row r="374" spans="1:13" s="93" customFormat="1" ht="19.5" customHeight="1">
      <c r="A374" s="95"/>
      <c r="B374" s="40"/>
      <c r="C374" s="94"/>
      <c r="D374" s="96" t="s">
        <v>193</v>
      </c>
      <c r="E374" s="42" t="s">
        <v>74</v>
      </c>
      <c r="F374" s="44"/>
      <c r="G374" s="44"/>
      <c r="H374" s="44"/>
      <c r="I374" s="44"/>
      <c r="J374" s="45"/>
      <c r="K374" s="46">
        <v>432400</v>
      </c>
      <c r="L374" s="89">
        <v>432400</v>
      </c>
      <c r="M374" s="48">
        <f aca="true" t="shared" si="20" ref="M374:M394">L374/K374</f>
        <v>1</v>
      </c>
    </row>
    <row r="375" spans="1:13" s="93" customFormat="1" ht="19.5" customHeight="1">
      <c r="A375" s="95"/>
      <c r="B375" s="97"/>
      <c r="C375" s="94"/>
      <c r="D375" s="96" t="s">
        <v>194</v>
      </c>
      <c r="E375" s="42" t="s">
        <v>75</v>
      </c>
      <c r="F375" s="44"/>
      <c r="G375" s="44"/>
      <c r="H375" s="44"/>
      <c r="I375" s="44"/>
      <c r="J375" s="45"/>
      <c r="K375" s="46">
        <v>32770</v>
      </c>
      <c r="L375" s="89">
        <v>32764.21</v>
      </c>
      <c r="M375" s="48">
        <f t="shared" si="20"/>
        <v>0.9998233140067134</v>
      </c>
    </row>
    <row r="376" spans="1:13" s="93" customFormat="1" ht="19.5" customHeight="1">
      <c r="A376" s="95"/>
      <c r="B376" s="97"/>
      <c r="C376" s="94"/>
      <c r="D376" s="96" t="s">
        <v>195</v>
      </c>
      <c r="E376" s="42" t="s">
        <v>76</v>
      </c>
      <c r="F376" s="44"/>
      <c r="G376" s="44"/>
      <c r="H376" s="44"/>
      <c r="I376" s="44"/>
      <c r="J376" s="45"/>
      <c r="K376" s="46">
        <v>89585</v>
      </c>
      <c r="L376" s="89">
        <v>89585</v>
      </c>
      <c r="M376" s="48">
        <f t="shared" si="20"/>
        <v>1</v>
      </c>
    </row>
    <row r="377" spans="1:13" s="93" customFormat="1" ht="19.5" customHeight="1">
      <c r="A377" s="95"/>
      <c r="B377" s="97"/>
      <c r="C377" s="94"/>
      <c r="D377" s="96" t="s">
        <v>196</v>
      </c>
      <c r="E377" s="42" t="s">
        <v>77</v>
      </c>
      <c r="F377" s="44"/>
      <c r="G377" s="44"/>
      <c r="H377" s="44"/>
      <c r="I377" s="44"/>
      <c r="J377" s="45"/>
      <c r="K377" s="46">
        <v>11704</v>
      </c>
      <c r="L377" s="89">
        <v>11704</v>
      </c>
      <c r="M377" s="48">
        <f t="shared" si="20"/>
        <v>1</v>
      </c>
    </row>
    <row r="378" spans="1:13" s="93" customFormat="1" ht="25.5" customHeight="1">
      <c r="A378" s="95"/>
      <c r="B378" s="97"/>
      <c r="C378" s="94"/>
      <c r="D378" s="96" t="s">
        <v>230</v>
      </c>
      <c r="E378" s="65" t="s">
        <v>104</v>
      </c>
      <c r="F378" s="44"/>
      <c r="G378" s="44"/>
      <c r="H378" s="44"/>
      <c r="I378" s="44"/>
      <c r="J378" s="45"/>
      <c r="K378" s="46">
        <v>9140</v>
      </c>
      <c r="L378" s="89">
        <v>9130.9</v>
      </c>
      <c r="M378" s="48">
        <f t="shared" si="20"/>
        <v>0.9990043763676149</v>
      </c>
    </row>
    <row r="379" spans="1:13" s="93" customFormat="1" ht="25.5" customHeight="1">
      <c r="A379" s="95"/>
      <c r="B379" s="97"/>
      <c r="C379" s="94"/>
      <c r="D379" s="96" t="s">
        <v>63</v>
      </c>
      <c r="E379" s="65" t="s">
        <v>39</v>
      </c>
      <c r="F379" s="44"/>
      <c r="G379" s="44"/>
      <c r="H379" s="44"/>
      <c r="I379" s="44"/>
      <c r="J379" s="45"/>
      <c r="K379" s="46">
        <v>6000</v>
      </c>
      <c r="L379" s="89">
        <v>6000</v>
      </c>
      <c r="M379" s="48">
        <f t="shared" si="20"/>
        <v>1</v>
      </c>
    </row>
    <row r="380" spans="1:13" s="93" customFormat="1" ht="19.5" customHeight="1">
      <c r="A380" s="95"/>
      <c r="B380" s="97"/>
      <c r="C380" s="94"/>
      <c r="D380" s="94">
        <v>4210</v>
      </c>
      <c r="E380" s="42" t="s">
        <v>40</v>
      </c>
      <c r="F380" s="44"/>
      <c r="G380" s="44"/>
      <c r="H380" s="44"/>
      <c r="I380" s="44"/>
      <c r="J380" s="45"/>
      <c r="K380" s="46">
        <v>21159</v>
      </c>
      <c r="L380" s="89">
        <v>21158.56</v>
      </c>
      <c r="M380" s="48">
        <f t="shared" si="20"/>
        <v>0.999979205066402</v>
      </c>
    </row>
    <row r="381" spans="1:13" s="93" customFormat="1" ht="19.5" customHeight="1">
      <c r="A381" s="95"/>
      <c r="B381" s="97"/>
      <c r="C381" s="94"/>
      <c r="D381" s="94">
        <v>4260</v>
      </c>
      <c r="E381" s="42" t="s">
        <v>78</v>
      </c>
      <c r="F381" s="44"/>
      <c r="G381" s="44"/>
      <c r="H381" s="44"/>
      <c r="I381" s="44"/>
      <c r="J381" s="45"/>
      <c r="K381" s="46">
        <v>43921</v>
      </c>
      <c r="L381" s="89">
        <v>43921</v>
      </c>
      <c r="M381" s="48">
        <f t="shared" si="20"/>
        <v>1</v>
      </c>
    </row>
    <row r="382" spans="1:13" s="93" customFormat="1" ht="19.5" customHeight="1">
      <c r="A382" s="95"/>
      <c r="B382" s="97"/>
      <c r="C382" s="94"/>
      <c r="D382" s="94">
        <v>4270</v>
      </c>
      <c r="E382" s="42" t="s">
        <v>41</v>
      </c>
      <c r="F382" s="44"/>
      <c r="G382" s="44"/>
      <c r="H382" s="44"/>
      <c r="I382" s="44"/>
      <c r="J382" s="45"/>
      <c r="K382" s="46">
        <v>2750</v>
      </c>
      <c r="L382" s="89">
        <v>2748.8</v>
      </c>
      <c r="M382" s="48">
        <f t="shared" si="20"/>
        <v>0.9995636363636364</v>
      </c>
    </row>
    <row r="383" spans="1:13" s="93" customFormat="1" ht="19.5" customHeight="1">
      <c r="A383" s="95"/>
      <c r="B383" s="97"/>
      <c r="C383" s="94"/>
      <c r="D383" s="94">
        <v>4280</v>
      </c>
      <c r="E383" s="42" t="s">
        <v>79</v>
      </c>
      <c r="F383" s="44"/>
      <c r="G383" s="44"/>
      <c r="H383" s="44"/>
      <c r="I383" s="44"/>
      <c r="J383" s="45"/>
      <c r="K383" s="46">
        <v>600</v>
      </c>
      <c r="L383" s="89">
        <v>575</v>
      </c>
      <c r="M383" s="48">
        <f t="shared" si="20"/>
        <v>0.9583333333333334</v>
      </c>
    </row>
    <row r="384" spans="1:13" s="93" customFormat="1" ht="19.5" customHeight="1">
      <c r="A384" s="95"/>
      <c r="B384" s="97"/>
      <c r="C384" s="94"/>
      <c r="D384" s="94">
        <v>4300</v>
      </c>
      <c r="E384" s="42" t="s">
        <v>34</v>
      </c>
      <c r="F384" s="44"/>
      <c r="G384" s="44"/>
      <c r="H384" s="44"/>
      <c r="I384" s="44"/>
      <c r="J384" s="45"/>
      <c r="K384" s="46">
        <v>16065</v>
      </c>
      <c r="L384" s="89">
        <v>16064.29</v>
      </c>
      <c r="M384" s="48">
        <f t="shared" si="20"/>
        <v>0.9999558045440399</v>
      </c>
    </row>
    <row r="385" spans="1:13" s="93" customFormat="1" ht="19.5" customHeight="1">
      <c r="A385" s="95"/>
      <c r="B385" s="97"/>
      <c r="C385" s="94"/>
      <c r="D385" s="94">
        <v>4360</v>
      </c>
      <c r="E385" s="42" t="s">
        <v>231</v>
      </c>
      <c r="F385" s="44"/>
      <c r="G385" s="44"/>
      <c r="H385" s="44"/>
      <c r="I385" s="44"/>
      <c r="J385" s="45"/>
      <c r="K385" s="46">
        <v>65</v>
      </c>
      <c r="L385" s="89">
        <v>64.24</v>
      </c>
      <c r="M385" s="48">
        <f t="shared" si="20"/>
        <v>0.9883076923076922</v>
      </c>
    </row>
    <row r="386" spans="1:13" s="93" customFormat="1" ht="24.75" customHeight="1">
      <c r="A386" s="95"/>
      <c r="B386" s="97"/>
      <c r="C386" s="94"/>
      <c r="D386" s="94">
        <v>4370</v>
      </c>
      <c r="E386" s="42" t="s">
        <v>86</v>
      </c>
      <c r="F386" s="44"/>
      <c r="G386" s="44"/>
      <c r="H386" s="44"/>
      <c r="I386" s="44"/>
      <c r="J386" s="45"/>
      <c r="K386" s="46">
        <v>6200</v>
      </c>
      <c r="L386" s="89">
        <v>6114.29</v>
      </c>
      <c r="M386" s="48">
        <f t="shared" si="20"/>
        <v>0.9861758064516128</v>
      </c>
    </row>
    <row r="387" spans="1:13" s="93" customFormat="1" ht="19.5" customHeight="1">
      <c r="A387" s="95"/>
      <c r="B387" s="97"/>
      <c r="C387" s="94"/>
      <c r="D387" s="94">
        <v>4410</v>
      </c>
      <c r="E387" s="42" t="s">
        <v>88</v>
      </c>
      <c r="F387" s="44"/>
      <c r="G387" s="44"/>
      <c r="H387" s="44"/>
      <c r="I387" s="44"/>
      <c r="J387" s="45"/>
      <c r="K387" s="46">
        <v>426</v>
      </c>
      <c r="L387" s="89">
        <v>425.33</v>
      </c>
      <c r="M387" s="48">
        <f t="shared" si="20"/>
        <v>0.9984272300469483</v>
      </c>
    </row>
    <row r="388" spans="1:13" s="93" customFormat="1" ht="19.5" customHeight="1">
      <c r="A388" s="95"/>
      <c r="B388" s="97"/>
      <c r="C388" s="94"/>
      <c r="D388" s="94">
        <v>4430</v>
      </c>
      <c r="E388" s="42" t="s">
        <v>47</v>
      </c>
      <c r="F388" s="44"/>
      <c r="G388" s="44"/>
      <c r="H388" s="44"/>
      <c r="I388" s="44"/>
      <c r="J388" s="45"/>
      <c r="K388" s="46">
        <v>150</v>
      </c>
      <c r="L388" s="89">
        <v>144.4</v>
      </c>
      <c r="M388" s="48">
        <f t="shared" si="20"/>
        <v>0.9626666666666667</v>
      </c>
    </row>
    <row r="389" spans="1:13" s="93" customFormat="1" ht="30" customHeight="1">
      <c r="A389" s="95"/>
      <c r="B389" s="97"/>
      <c r="C389" s="94"/>
      <c r="D389" s="94">
        <v>4440</v>
      </c>
      <c r="E389" s="42" t="s">
        <v>90</v>
      </c>
      <c r="F389" s="44"/>
      <c r="G389" s="44"/>
      <c r="H389" s="44"/>
      <c r="I389" s="44"/>
      <c r="J389" s="45"/>
      <c r="K389" s="46">
        <v>12485</v>
      </c>
      <c r="L389" s="89">
        <v>12485</v>
      </c>
      <c r="M389" s="48">
        <f t="shared" si="20"/>
        <v>1</v>
      </c>
    </row>
    <row r="390" spans="1:13" s="93" customFormat="1" ht="21.75" customHeight="1">
      <c r="A390" s="95"/>
      <c r="B390" s="97"/>
      <c r="C390" s="94"/>
      <c r="D390" s="94">
        <v>4580</v>
      </c>
      <c r="E390" s="42" t="s">
        <v>59</v>
      </c>
      <c r="F390" s="44"/>
      <c r="G390" s="44"/>
      <c r="H390" s="44"/>
      <c r="I390" s="44"/>
      <c r="J390" s="45"/>
      <c r="K390" s="46">
        <v>1330</v>
      </c>
      <c r="L390" s="89">
        <v>1330</v>
      </c>
      <c r="M390" s="48">
        <f t="shared" si="20"/>
        <v>1</v>
      </c>
    </row>
    <row r="391" spans="1:13" s="93" customFormat="1" ht="30" customHeight="1">
      <c r="A391" s="95"/>
      <c r="B391" s="97"/>
      <c r="C391" s="94"/>
      <c r="D391" s="94">
        <v>4700</v>
      </c>
      <c r="E391" s="65" t="s">
        <v>92</v>
      </c>
      <c r="F391" s="44"/>
      <c r="G391" s="44"/>
      <c r="H391" s="44"/>
      <c r="I391" s="44"/>
      <c r="J391" s="45"/>
      <c r="K391" s="46">
        <v>713</v>
      </c>
      <c r="L391" s="89">
        <v>713</v>
      </c>
      <c r="M391" s="48">
        <f t="shared" si="20"/>
        <v>1</v>
      </c>
    </row>
    <row r="392" spans="1:13" s="93" customFormat="1" ht="30" customHeight="1">
      <c r="A392" s="95"/>
      <c r="B392" s="97"/>
      <c r="C392" s="94"/>
      <c r="D392" s="94">
        <v>4740</v>
      </c>
      <c r="E392" s="65" t="s">
        <v>94</v>
      </c>
      <c r="F392" s="44"/>
      <c r="G392" s="44"/>
      <c r="H392" s="44"/>
      <c r="I392" s="44"/>
      <c r="J392" s="45"/>
      <c r="K392" s="46">
        <v>2100</v>
      </c>
      <c r="L392" s="89">
        <v>2096.99</v>
      </c>
      <c r="M392" s="48">
        <f t="shared" si="20"/>
        <v>0.9985666666666666</v>
      </c>
    </row>
    <row r="393" spans="1:13" s="93" customFormat="1" ht="30" customHeight="1">
      <c r="A393" s="95"/>
      <c r="B393" s="97"/>
      <c r="C393" s="94"/>
      <c r="D393" s="94">
        <v>4750</v>
      </c>
      <c r="E393" s="65" t="s">
        <v>96</v>
      </c>
      <c r="F393" s="44"/>
      <c r="G393" s="44"/>
      <c r="H393" s="44"/>
      <c r="I393" s="44"/>
      <c r="J393" s="45"/>
      <c r="K393" s="46">
        <v>6000</v>
      </c>
      <c r="L393" s="89">
        <v>5980.22</v>
      </c>
      <c r="M393" s="48">
        <f t="shared" si="20"/>
        <v>0.9967033333333334</v>
      </c>
    </row>
    <row r="394" spans="1:13" s="93" customFormat="1" ht="30" customHeight="1">
      <c r="A394" s="95"/>
      <c r="B394" s="97"/>
      <c r="C394" s="94"/>
      <c r="D394" s="94">
        <v>6060</v>
      </c>
      <c r="E394" s="65" t="s">
        <v>110</v>
      </c>
      <c r="F394" s="44"/>
      <c r="G394" s="44"/>
      <c r="H394" s="44"/>
      <c r="I394" s="44"/>
      <c r="J394" s="45"/>
      <c r="K394" s="46">
        <v>25225</v>
      </c>
      <c r="L394" s="89">
        <v>25218.96</v>
      </c>
      <c r="M394" s="48">
        <f t="shared" si="20"/>
        <v>0.9997605550049554</v>
      </c>
    </row>
    <row r="395" spans="1:13" s="93" customFormat="1" ht="30.75" customHeight="1">
      <c r="A395" s="98"/>
      <c r="B395" s="99"/>
      <c r="C395" s="100">
        <v>85228</v>
      </c>
      <c r="D395" s="100"/>
      <c r="E395" s="32" t="s">
        <v>232</v>
      </c>
      <c r="F395" s="34">
        <f>SUM(F396:F408)</f>
        <v>70000</v>
      </c>
      <c r="G395" s="34">
        <f>SUM(G396:G408)</f>
        <v>19048</v>
      </c>
      <c r="H395" s="34">
        <f>SUM(H396:H408)</f>
        <v>0.2721142857142857</v>
      </c>
      <c r="I395" s="34">
        <f>SUM(I396:I408)</f>
        <v>73147.05</v>
      </c>
      <c r="J395" s="51">
        <f>I395/F395</f>
        <v>1.0449578571428573</v>
      </c>
      <c r="K395" s="36">
        <f>SUM(K396:K409)</f>
        <v>638446</v>
      </c>
      <c r="L395" s="36">
        <f>SUM(L396:L409)</f>
        <v>638397.8900000001</v>
      </c>
      <c r="M395" s="38">
        <f>L395/K395</f>
        <v>0.9999246451540148</v>
      </c>
    </row>
    <row r="396" spans="1:13" s="93" customFormat="1" ht="21.75" customHeight="1">
      <c r="A396" s="98"/>
      <c r="B396" s="99"/>
      <c r="C396" s="100"/>
      <c r="D396" s="96" t="s">
        <v>68</v>
      </c>
      <c r="E396" s="42" t="s">
        <v>69</v>
      </c>
      <c r="F396" s="44">
        <v>70000</v>
      </c>
      <c r="G396" s="44">
        <v>19048</v>
      </c>
      <c r="H396" s="44">
        <f>G396/F396</f>
        <v>0.2721142857142857</v>
      </c>
      <c r="I396" s="44">
        <v>73147.05</v>
      </c>
      <c r="J396" s="52">
        <f>I396/F396</f>
        <v>1.0449578571428573</v>
      </c>
      <c r="K396" s="36"/>
      <c r="L396" s="101"/>
      <c r="M396" s="38"/>
    </row>
    <row r="397" spans="1:13" s="93" customFormat="1" ht="30.75" customHeight="1">
      <c r="A397" s="98"/>
      <c r="B397" s="99"/>
      <c r="C397" s="100"/>
      <c r="D397" s="96" t="s">
        <v>192</v>
      </c>
      <c r="E397" s="42" t="s">
        <v>73</v>
      </c>
      <c r="F397" s="44"/>
      <c r="G397" s="44"/>
      <c r="H397" s="44"/>
      <c r="I397" s="44"/>
      <c r="J397" s="52"/>
      <c r="K397" s="46">
        <v>9410</v>
      </c>
      <c r="L397" s="89">
        <v>9409.89</v>
      </c>
      <c r="M397" s="48">
        <f aca="true" t="shared" si="21" ref="M397:M410">L397/K397</f>
        <v>0.9999883103081827</v>
      </c>
    </row>
    <row r="398" spans="1:13" s="93" customFormat="1" ht="19.5" customHeight="1">
      <c r="A398" s="95"/>
      <c r="B398" s="97"/>
      <c r="C398" s="94"/>
      <c r="D398" s="94">
        <v>4010</v>
      </c>
      <c r="E398" s="42" t="s">
        <v>74</v>
      </c>
      <c r="F398" s="44"/>
      <c r="G398" s="44"/>
      <c r="H398" s="44"/>
      <c r="I398" s="44"/>
      <c r="J398" s="45"/>
      <c r="K398" s="46">
        <v>453228</v>
      </c>
      <c r="L398" s="89">
        <v>453228</v>
      </c>
      <c r="M398" s="48">
        <f t="shared" si="21"/>
        <v>1</v>
      </c>
    </row>
    <row r="399" spans="1:13" s="93" customFormat="1" ht="19.5" customHeight="1">
      <c r="A399" s="95"/>
      <c r="B399" s="97"/>
      <c r="C399" s="94"/>
      <c r="D399" s="94">
        <v>4040</v>
      </c>
      <c r="E399" s="42" t="s">
        <v>75</v>
      </c>
      <c r="F399" s="44"/>
      <c r="G399" s="44"/>
      <c r="H399" s="44"/>
      <c r="I399" s="44"/>
      <c r="J399" s="45"/>
      <c r="K399" s="46">
        <v>24138</v>
      </c>
      <c r="L399" s="89">
        <v>24137.68</v>
      </c>
      <c r="M399" s="48">
        <f t="shared" si="21"/>
        <v>0.9999867428950203</v>
      </c>
    </row>
    <row r="400" spans="1:13" s="93" customFormat="1" ht="19.5" customHeight="1">
      <c r="A400" s="95"/>
      <c r="B400" s="97"/>
      <c r="C400" s="94"/>
      <c r="D400" s="94">
        <v>4110</v>
      </c>
      <c r="E400" s="42" t="s">
        <v>76</v>
      </c>
      <c r="F400" s="44"/>
      <c r="G400" s="44"/>
      <c r="H400" s="44"/>
      <c r="I400" s="44"/>
      <c r="J400" s="45"/>
      <c r="K400" s="46">
        <v>82866</v>
      </c>
      <c r="L400" s="89">
        <v>82866</v>
      </c>
      <c r="M400" s="48">
        <f t="shared" si="21"/>
        <v>1</v>
      </c>
    </row>
    <row r="401" spans="1:13" s="93" customFormat="1" ht="19.5" customHeight="1">
      <c r="A401" s="95"/>
      <c r="B401" s="97"/>
      <c r="C401" s="94"/>
      <c r="D401" s="94">
        <v>4120</v>
      </c>
      <c r="E401" s="42" t="s">
        <v>77</v>
      </c>
      <c r="F401" s="44"/>
      <c r="G401" s="44"/>
      <c r="H401" s="44"/>
      <c r="I401" s="44"/>
      <c r="J401" s="45"/>
      <c r="K401" s="87">
        <v>11052</v>
      </c>
      <c r="L401" s="89">
        <v>11052</v>
      </c>
      <c r="M401" s="48">
        <f t="shared" si="21"/>
        <v>1</v>
      </c>
    </row>
    <row r="402" spans="1:13" s="93" customFormat="1" ht="26.25" customHeight="1">
      <c r="A402" s="95"/>
      <c r="B402" s="97"/>
      <c r="C402" s="94"/>
      <c r="D402" s="94">
        <v>4140</v>
      </c>
      <c r="E402" s="42" t="s">
        <v>104</v>
      </c>
      <c r="F402" s="44"/>
      <c r="G402" s="44"/>
      <c r="H402" s="44"/>
      <c r="I402" s="44"/>
      <c r="J402" s="45"/>
      <c r="K402" s="87">
        <v>23517</v>
      </c>
      <c r="L402" s="89">
        <v>23515.17</v>
      </c>
      <c r="M402" s="48">
        <f t="shared" si="21"/>
        <v>0.9999221839520346</v>
      </c>
    </row>
    <row r="403" spans="1:13" s="93" customFormat="1" ht="19.5" customHeight="1">
      <c r="A403" s="95"/>
      <c r="B403" s="97"/>
      <c r="C403" s="94"/>
      <c r="D403" s="94">
        <v>4210</v>
      </c>
      <c r="E403" s="42" t="s">
        <v>40</v>
      </c>
      <c r="F403" s="44"/>
      <c r="G403" s="44"/>
      <c r="H403" s="44"/>
      <c r="I403" s="44"/>
      <c r="J403" s="45"/>
      <c r="K403" s="87">
        <v>300</v>
      </c>
      <c r="L403" s="89">
        <v>284.35</v>
      </c>
      <c r="M403" s="48">
        <f t="shared" si="21"/>
        <v>0.9478333333333334</v>
      </c>
    </row>
    <row r="404" spans="1:13" s="93" customFormat="1" ht="19.5" customHeight="1">
      <c r="A404" s="95"/>
      <c r="B404" s="97"/>
      <c r="C404" s="94"/>
      <c r="D404" s="94">
        <v>4260</v>
      </c>
      <c r="E404" s="42" t="s">
        <v>78</v>
      </c>
      <c r="F404" s="44"/>
      <c r="G404" s="44"/>
      <c r="H404" s="44"/>
      <c r="I404" s="44"/>
      <c r="J404" s="45"/>
      <c r="K404" s="87">
        <v>1140</v>
      </c>
      <c r="L404" s="89">
        <v>1140</v>
      </c>
      <c r="M404" s="48">
        <f t="shared" si="21"/>
        <v>1</v>
      </c>
    </row>
    <row r="405" spans="1:13" s="93" customFormat="1" ht="19.5" customHeight="1">
      <c r="A405" s="95"/>
      <c r="B405" s="97"/>
      <c r="C405" s="94"/>
      <c r="D405" s="94">
        <v>4280</v>
      </c>
      <c r="E405" s="42" t="s">
        <v>79</v>
      </c>
      <c r="F405" s="44"/>
      <c r="G405" s="44"/>
      <c r="H405" s="44"/>
      <c r="I405" s="44"/>
      <c r="J405" s="45"/>
      <c r="K405" s="87">
        <v>1900</v>
      </c>
      <c r="L405" s="89">
        <v>1870</v>
      </c>
      <c r="M405" s="48">
        <f t="shared" si="21"/>
        <v>0.9842105263157894</v>
      </c>
    </row>
    <row r="406" spans="1:13" s="93" customFormat="1" ht="19.5" customHeight="1">
      <c r="A406" s="95"/>
      <c r="B406" s="97"/>
      <c r="C406" s="94"/>
      <c r="D406" s="94">
        <v>4300</v>
      </c>
      <c r="E406" s="42" t="s">
        <v>34</v>
      </c>
      <c r="F406" s="44"/>
      <c r="G406" s="44"/>
      <c r="H406" s="44"/>
      <c r="I406" s="44"/>
      <c r="J406" s="45"/>
      <c r="K406" s="87">
        <v>160</v>
      </c>
      <c r="L406" s="89">
        <v>160</v>
      </c>
      <c r="M406" s="48">
        <f t="shared" si="21"/>
        <v>1</v>
      </c>
    </row>
    <row r="407" spans="1:13" s="93" customFormat="1" ht="19.5" customHeight="1">
      <c r="A407" s="95"/>
      <c r="B407" s="97"/>
      <c r="C407" s="94"/>
      <c r="D407" s="94">
        <v>4410</v>
      </c>
      <c r="E407" s="42" t="s">
        <v>88</v>
      </c>
      <c r="F407" s="44"/>
      <c r="G407" s="44"/>
      <c r="H407" s="44"/>
      <c r="I407" s="44"/>
      <c r="J407" s="45"/>
      <c r="K407" s="87">
        <v>59</v>
      </c>
      <c r="L407" s="89">
        <v>58.8</v>
      </c>
      <c r="M407" s="48">
        <f t="shared" si="21"/>
        <v>0.9966101694915254</v>
      </c>
    </row>
    <row r="408" spans="1:13" s="93" customFormat="1" ht="33" customHeight="1">
      <c r="A408" s="95"/>
      <c r="B408" s="97"/>
      <c r="C408" s="94"/>
      <c r="D408" s="94">
        <v>4440</v>
      </c>
      <c r="E408" s="42" t="s">
        <v>90</v>
      </c>
      <c r="F408" s="44"/>
      <c r="G408" s="44"/>
      <c r="H408" s="44"/>
      <c r="I408" s="44"/>
      <c r="J408" s="45"/>
      <c r="K408" s="87">
        <v>30511</v>
      </c>
      <c r="L408" s="89">
        <v>30511</v>
      </c>
      <c r="M408" s="48">
        <f t="shared" si="21"/>
        <v>1</v>
      </c>
    </row>
    <row r="409" spans="1:13" s="93" customFormat="1" ht="25.5" customHeight="1">
      <c r="A409" s="95"/>
      <c r="B409" s="97"/>
      <c r="C409" s="94"/>
      <c r="D409" s="94">
        <v>4700</v>
      </c>
      <c r="E409" s="42" t="s">
        <v>92</v>
      </c>
      <c r="F409" s="44"/>
      <c r="G409" s="44"/>
      <c r="H409" s="44"/>
      <c r="I409" s="44"/>
      <c r="J409" s="45"/>
      <c r="K409" s="87">
        <v>165</v>
      </c>
      <c r="L409" s="89">
        <v>165</v>
      </c>
      <c r="M409" s="48">
        <f t="shared" si="21"/>
        <v>1</v>
      </c>
    </row>
    <row r="410" spans="1:13" s="93" customFormat="1" ht="19.5" customHeight="1">
      <c r="A410" s="98"/>
      <c r="B410" s="99"/>
      <c r="C410" s="100">
        <v>85295</v>
      </c>
      <c r="D410" s="100"/>
      <c r="E410" s="32" t="s">
        <v>31</v>
      </c>
      <c r="F410" s="34">
        <f>SUM(F411:F424)</f>
        <v>165115</v>
      </c>
      <c r="G410" s="34">
        <f>SUM(G411:G424)</f>
        <v>63920</v>
      </c>
      <c r="H410" s="34">
        <f>G410/F410</f>
        <v>0.3871241256094237</v>
      </c>
      <c r="I410" s="34">
        <f>SUM(I411:I424)</f>
        <v>165115</v>
      </c>
      <c r="J410" s="51">
        <f>I410/F410</f>
        <v>1</v>
      </c>
      <c r="K410" s="88">
        <f>SUM(K411:K424)</f>
        <v>406787</v>
      </c>
      <c r="L410" s="88">
        <f>SUM(L411:L424)</f>
        <v>394504.06</v>
      </c>
      <c r="M410" s="38">
        <f t="shared" si="21"/>
        <v>0.9698049839350815</v>
      </c>
    </row>
    <row r="411" spans="1:13" s="93" customFormat="1" ht="27.75" customHeight="1">
      <c r="A411" s="95"/>
      <c r="B411" s="97"/>
      <c r="C411" s="94"/>
      <c r="D411" s="96" t="s">
        <v>233</v>
      </c>
      <c r="E411" s="42" t="s">
        <v>189</v>
      </c>
      <c r="F411" s="44">
        <v>165115</v>
      </c>
      <c r="G411" s="44">
        <v>63920</v>
      </c>
      <c r="H411" s="44">
        <f>G411/F411</f>
        <v>0.3871241256094237</v>
      </c>
      <c r="I411" s="44">
        <v>165115</v>
      </c>
      <c r="J411" s="52">
        <f>I411/F411</f>
        <v>1</v>
      </c>
      <c r="K411" s="87"/>
      <c r="L411" s="89"/>
      <c r="M411" s="38"/>
    </row>
    <row r="412" spans="1:13" s="93" customFormat="1" ht="23.25" customHeight="1">
      <c r="A412" s="95"/>
      <c r="B412" s="97"/>
      <c r="C412" s="94"/>
      <c r="D412" s="96" t="s">
        <v>192</v>
      </c>
      <c r="E412" s="42" t="s">
        <v>73</v>
      </c>
      <c r="F412" s="44"/>
      <c r="G412" s="44"/>
      <c r="H412" s="44"/>
      <c r="I412" s="44"/>
      <c r="J412" s="52"/>
      <c r="K412" s="87">
        <v>471</v>
      </c>
      <c r="L412" s="89">
        <v>470.52</v>
      </c>
      <c r="M412" s="48">
        <f aca="true" t="shared" si="22" ref="M412:M424">L412/K412</f>
        <v>0.9989808917197451</v>
      </c>
    </row>
    <row r="413" spans="1:13" s="93" customFormat="1" ht="19.5" customHeight="1">
      <c r="A413" s="95"/>
      <c r="B413" s="97"/>
      <c r="C413" s="94"/>
      <c r="D413" s="94">
        <v>3110</v>
      </c>
      <c r="E413" s="42" t="s">
        <v>33</v>
      </c>
      <c r="F413" s="44"/>
      <c r="G413" s="44"/>
      <c r="H413" s="44"/>
      <c r="I413" s="44"/>
      <c r="J413" s="45"/>
      <c r="K413" s="87">
        <v>279875</v>
      </c>
      <c r="L413" s="89">
        <v>267650.5</v>
      </c>
      <c r="M413" s="48">
        <f t="shared" si="22"/>
        <v>0.9563215721304154</v>
      </c>
    </row>
    <row r="414" spans="1:13" s="93" customFormat="1" ht="19.5" customHeight="1">
      <c r="A414" s="95"/>
      <c r="B414" s="97"/>
      <c r="C414" s="94"/>
      <c r="D414" s="94">
        <v>4010</v>
      </c>
      <c r="E414" s="42" t="s">
        <v>74</v>
      </c>
      <c r="F414" s="44"/>
      <c r="G414" s="44"/>
      <c r="H414" s="44"/>
      <c r="I414" s="44"/>
      <c r="J414" s="45"/>
      <c r="K414" s="87">
        <v>45430</v>
      </c>
      <c r="L414" s="89">
        <v>45430</v>
      </c>
      <c r="M414" s="48">
        <f t="shared" si="22"/>
        <v>1</v>
      </c>
    </row>
    <row r="415" spans="1:13" s="93" customFormat="1" ht="19.5" customHeight="1">
      <c r="A415" s="95"/>
      <c r="B415" s="97"/>
      <c r="C415" s="94"/>
      <c r="D415" s="94">
        <v>4040</v>
      </c>
      <c r="E415" s="42" t="s">
        <v>75</v>
      </c>
      <c r="F415" s="44"/>
      <c r="G415" s="44"/>
      <c r="H415" s="44"/>
      <c r="I415" s="44"/>
      <c r="J415" s="45"/>
      <c r="K415" s="46">
        <v>3963</v>
      </c>
      <c r="L415" s="89">
        <v>3962.7</v>
      </c>
      <c r="M415" s="48">
        <f t="shared" si="22"/>
        <v>0.9999242997728993</v>
      </c>
    </row>
    <row r="416" spans="1:13" s="93" customFormat="1" ht="19.5" customHeight="1">
      <c r="A416" s="95"/>
      <c r="B416" s="97"/>
      <c r="C416" s="94"/>
      <c r="D416" s="94">
        <v>4110</v>
      </c>
      <c r="E416" s="42" t="s">
        <v>76</v>
      </c>
      <c r="F416" s="44"/>
      <c r="G416" s="44"/>
      <c r="H416" s="44"/>
      <c r="I416" s="44"/>
      <c r="J416" s="45"/>
      <c r="K416" s="87">
        <v>9000</v>
      </c>
      <c r="L416" s="89">
        <v>9000</v>
      </c>
      <c r="M416" s="48">
        <f t="shared" si="22"/>
        <v>1</v>
      </c>
    </row>
    <row r="417" spans="1:13" s="93" customFormat="1" ht="19.5" customHeight="1">
      <c r="A417" s="95"/>
      <c r="B417" s="97"/>
      <c r="C417" s="94"/>
      <c r="D417" s="94">
        <v>4120</v>
      </c>
      <c r="E417" s="42" t="s">
        <v>77</v>
      </c>
      <c r="F417" s="44"/>
      <c r="G417" s="44"/>
      <c r="H417" s="44"/>
      <c r="I417" s="44"/>
      <c r="J417" s="45"/>
      <c r="K417" s="87">
        <v>1240</v>
      </c>
      <c r="L417" s="89">
        <v>1240</v>
      </c>
      <c r="M417" s="48">
        <f t="shared" si="22"/>
        <v>1</v>
      </c>
    </row>
    <row r="418" spans="1:13" s="93" customFormat="1" ht="23.25" customHeight="1">
      <c r="A418" s="95"/>
      <c r="B418" s="97"/>
      <c r="C418" s="94"/>
      <c r="D418" s="94">
        <v>4140</v>
      </c>
      <c r="E418" s="42" t="s">
        <v>104</v>
      </c>
      <c r="F418" s="44"/>
      <c r="G418" s="44"/>
      <c r="H418" s="44"/>
      <c r="I418" s="44"/>
      <c r="J418" s="45"/>
      <c r="K418" s="87">
        <v>1260</v>
      </c>
      <c r="L418" s="89">
        <v>1259.81</v>
      </c>
      <c r="M418" s="48">
        <f t="shared" si="22"/>
        <v>0.9998492063492063</v>
      </c>
    </row>
    <row r="419" spans="1:13" s="93" customFormat="1" ht="19.5" customHeight="1">
      <c r="A419" s="95"/>
      <c r="B419" s="97"/>
      <c r="C419" s="94"/>
      <c r="D419" s="41">
        <v>4210</v>
      </c>
      <c r="E419" s="42" t="s">
        <v>40</v>
      </c>
      <c r="F419" s="44"/>
      <c r="G419" s="44"/>
      <c r="H419" s="44"/>
      <c r="I419" s="44"/>
      <c r="J419" s="45"/>
      <c r="K419" s="87">
        <v>8833</v>
      </c>
      <c r="L419" s="89">
        <v>8832.06</v>
      </c>
      <c r="M419" s="48">
        <f t="shared" si="22"/>
        <v>0.9998935808898448</v>
      </c>
    </row>
    <row r="420" spans="1:13" s="93" customFormat="1" ht="19.5" customHeight="1">
      <c r="A420" s="95"/>
      <c r="B420" s="97"/>
      <c r="C420" s="94"/>
      <c r="D420" s="41">
        <v>4220</v>
      </c>
      <c r="E420" s="42" t="s">
        <v>216</v>
      </c>
      <c r="F420" s="44"/>
      <c r="G420" s="44"/>
      <c r="H420" s="44"/>
      <c r="I420" s="44"/>
      <c r="J420" s="45"/>
      <c r="K420" s="87">
        <v>46129</v>
      </c>
      <c r="L420" s="89">
        <v>46129</v>
      </c>
      <c r="M420" s="48">
        <f t="shared" si="22"/>
        <v>1</v>
      </c>
    </row>
    <row r="421" spans="1:13" s="93" customFormat="1" ht="19.5" customHeight="1">
      <c r="A421" s="95"/>
      <c r="B421" s="97"/>
      <c r="C421" s="94"/>
      <c r="D421" s="41">
        <v>4260</v>
      </c>
      <c r="E421" s="42" t="s">
        <v>78</v>
      </c>
      <c r="F421" s="44"/>
      <c r="G421" s="44"/>
      <c r="H421" s="44"/>
      <c r="I421" s="44"/>
      <c r="J421" s="45"/>
      <c r="K421" s="87">
        <v>4340</v>
      </c>
      <c r="L421" s="89">
        <v>4285.17</v>
      </c>
      <c r="M421" s="48">
        <f t="shared" si="22"/>
        <v>0.9873663594470046</v>
      </c>
    </row>
    <row r="422" spans="1:13" s="93" customFormat="1" ht="19.5" customHeight="1">
      <c r="A422" s="95"/>
      <c r="B422" s="97"/>
      <c r="C422" s="94"/>
      <c r="D422" s="41">
        <v>4270</v>
      </c>
      <c r="E422" s="42" t="s">
        <v>41</v>
      </c>
      <c r="F422" s="44"/>
      <c r="G422" s="44"/>
      <c r="H422" s="44"/>
      <c r="I422" s="44"/>
      <c r="J422" s="45"/>
      <c r="K422" s="87">
        <v>1270</v>
      </c>
      <c r="L422" s="89">
        <v>1268.8</v>
      </c>
      <c r="M422" s="48">
        <f t="shared" si="22"/>
        <v>0.9990551181102362</v>
      </c>
    </row>
    <row r="423" spans="1:13" s="93" customFormat="1" ht="19.5" customHeight="1">
      <c r="A423" s="95"/>
      <c r="B423" s="97"/>
      <c r="C423" s="94"/>
      <c r="D423" s="41">
        <v>4300</v>
      </c>
      <c r="E423" s="42" t="s">
        <v>34</v>
      </c>
      <c r="F423" s="44"/>
      <c r="G423" s="44"/>
      <c r="H423" s="44"/>
      <c r="I423" s="44"/>
      <c r="J423" s="45"/>
      <c r="K423" s="87">
        <v>3366</v>
      </c>
      <c r="L423" s="89">
        <v>3365.5</v>
      </c>
      <c r="M423" s="48">
        <f t="shared" si="22"/>
        <v>0.9998514557338086</v>
      </c>
    </row>
    <row r="424" spans="1:13" s="93" customFormat="1" ht="25.5" customHeight="1">
      <c r="A424" s="95"/>
      <c r="B424" s="97"/>
      <c r="C424" s="94"/>
      <c r="D424" s="41">
        <v>4440</v>
      </c>
      <c r="E424" s="42" t="s">
        <v>90</v>
      </c>
      <c r="F424" s="44"/>
      <c r="G424" s="44"/>
      <c r="H424" s="44"/>
      <c r="I424" s="44"/>
      <c r="J424" s="45"/>
      <c r="K424" s="87">
        <v>1610</v>
      </c>
      <c r="L424" s="89">
        <v>1610</v>
      </c>
      <c r="M424" s="48">
        <f t="shared" si="22"/>
        <v>1</v>
      </c>
    </row>
    <row r="425" spans="1:13" s="69" customFormat="1" ht="32.25" customHeight="1">
      <c r="A425" s="102" t="s">
        <v>234</v>
      </c>
      <c r="B425" s="103">
        <v>854</v>
      </c>
      <c r="C425" s="103"/>
      <c r="D425" s="53"/>
      <c r="E425" s="22" t="s">
        <v>235</v>
      </c>
      <c r="F425" s="25">
        <f>SUM(F426+F441)</f>
        <v>1162689</v>
      </c>
      <c r="G425" s="25">
        <f>SUM(G426+G441)</f>
        <v>514447</v>
      </c>
      <c r="H425" s="104">
        <f>G425/F425</f>
        <v>0.44246311782428493</v>
      </c>
      <c r="I425" s="25">
        <f>SUM(I426+I441)</f>
        <v>979651.2</v>
      </c>
      <c r="J425" s="26">
        <f>I425/F425</f>
        <v>0.8425737234978571</v>
      </c>
      <c r="K425" s="90">
        <f>SUM(K426+K441)</f>
        <v>1393782</v>
      </c>
      <c r="L425" s="90">
        <f>SUM(L426+L441)</f>
        <v>1209293.6199999999</v>
      </c>
      <c r="M425" s="27">
        <f aca="true" t="shared" si="23" ref="M425:M440">L425/K425</f>
        <v>0.8676346946653063</v>
      </c>
    </row>
    <row r="426" spans="1:13" s="8" customFormat="1" ht="19.5" customHeight="1">
      <c r="A426" s="98"/>
      <c r="B426" s="99"/>
      <c r="C426" s="100">
        <v>85401</v>
      </c>
      <c r="D426" s="50"/>
      <c r="E426" s="32" t="s">
        <v>236</v>
      </c>
      <c r="F426" s="34">
        <f>SUM(F428:F438)</f>
        <v>0</v>
      </c>
      <c r="G426" s="34"/>
      <c r="H426" s="34"/>
      <c r="I426" s="34">
        <f>SUM(I428:I438)</f>
        <v>0</v>
      </c>
      <c r="J426" s="35"/>
      <c r="K426" s="88">
        <f>SUM(K427:K440)</f>
        <v>231093</v>
      </c>
      <c r="L426" s="88">
        <f>SUM(L427:L440)</f>
        <v>229642.41999999995</v>
      </c>
      <c r="M426" s="38">
        <f t="shared" si="23"/>
        <v>0.9937229600204245</v>
      </c>
    </row>
    <row r="427" spans="1:13" s="8" customFormat="1" ht="19.5" customHeight="1">
      <c r="A427" s="98"/>
      <c r="B427" s="99"/>
      <c r="C427" s="100"/>
      <c r="D427" s="41">
        <v>3020</v>
      </c>
      <c r="E427" s="42" t="s">
        <v>73</v>
      </c>
      <c r="F427" s="44"/>
      <c r="G427" s="44"/>
      <c r="H427" s="44"/>
      <c r="I427" s="44"/>
      <c r="J427" s="45"/>
      <c r="K427" s="87">
        <v>259</v>
      </c>
      <c r="L427" s="89">
        <v>259</v>
      </c>
      <c r="M427" s="48">
        <f t="shared" si="23"/>
        <v>1</v>
      </c>
    </row>
    <row r="428" spans="1:13" s="8" customFormat="1" ht="19.5" customHeight="1">
      <c r="A428" s="95"/>
      <c r="B428" s="97"/>
      <c r="C428" s="94"/>
      <c r="D428" s="94">
        <v>4010</v>
      </c>
      <c r="E428" s="42" t="s">
        <v>74</v>
      </c>
      <c r="F428" s="44"/>
      <c r="G428" s="44"/>
      <c r="H428" s="44"/>
      <c r="I428" s="44"/>
      <c r="J428" s="45"/>
      <c r="K428" s="87">
        <v>157863</v>
      </c>
      <c r="L428" s="89">
        <v>156719.52</v>
      </c>
      <c r="M428" s="48">
        <f t="shared" si="23"/>
        <v>0.9927565040573154</v>
      </c>
    </row>
    <row r="429" spans="1:13" s="105" customFormat="1" ht="19.5" customHeight="1">
      <c r="A429" s="95"/>
      <c r="B429" s="97"/>
      <c r="C429" s="94"/>
      <c r="D429" s="96" t="s">
        <v>194</v>
      </c>
      <c r="E429" s="42" t="s">
        <v>75</v>
      </c>
      <c r="F429" s="44"/>
      <c r="G429" s="44"/>
      <c r="H429" s="44"/>
      <c r="I429" s="44"/>
      <c r="J429" s="45"/>
      <c r="K429" s="87">
        <v>11448</v>
      </c>
      <c r="L429" s="89">
        <v>11447.09</v>
      </c>
      <c r="M429" s="48">
        <f t="shared" si="23"/>
        <v>0.9999205101327743</v>
      </c>
    </row>
    <row r="430" spans="1:13" s="105" customFormat="1" ht="19.5" customHeight="1">
      <c r="A430" s="95"/>
      <c r="B430" s="97"/>
      <c r="C430" s="41"/>
      <c r="D430" s="41">
        <v>4110</v>
      </c>
      <c r="E430" s="42" t="s">
        <v>76</v>
      </c>
      <c r="F430" s="44"/>
      <c r="G430" s="44"/>
      <c r="H430" s="44"/>
      <c r="I430" s="44"/>
      <c r="J430" s="45"/>
      <c r="K430" s="87">
        <v>27868</v>
      </c>
      <c r="L430" s="47">
        <v>27866.85</v>
      </c>
      <c r="M430" s="48">
        <f t="shared" si="23"/>
        <v>0.9999587340318644</v>
      </c>
    </row>
    <row r="431" spans="1:13" s="93" customFormat="1" ht="19.5" customHeight="1">
      <c r="A431" s="39"/>
      <c r="B431" s="97"/>
      <c r="C431" s="41"/>
      <c r="D431" s="68" t="s">
        <v>196</v>
      </c>
      <c r="E431" s="42" t="s">
        <v>77</v>
      </c>
      <c r="F431" s="44"/>
      <c r="G431" s="44"/>
      <c r="H431" s="44"/>
      <c r="I431" s="44"/>
      <c r="J431" s="45"/>
      <c r="K431" s="87">
        <v>4047</v>
      </c>
      <c r="L431" s="47">
        <v>4028.62</v>
      </c>
      <c r="M431" s="48">
        <f t="shared" si="23"/>
        <v>0.9954583642204101</v>
      </c>
    </row>
    <row r="432" spans="1:13" s="93" customFormat="1" ht="19.5" customHeight="1">
      <c r="A432" s="39"/>
      <c r="B432" s="40"/>
      <c r="C432" s="41"/>
      <c r="D432" s="41">
        <v>4210</v>
      </c>
      <c r="E432" s="42" t="s">
        <v>40</v>
      </c>
      <c r="F432" s="44"/>
      <c r="G432" s="44"/>
      <c r="H432" s="44"/>
      <c r="I432" s="44"/>
      <c r="J432" s="45"/>
      <c r="K432" s="87">
        <v>7536</v>
      </c>
      <c r="L432" s="47">
        <v>7527.31</v>
      </c>
      <c r="M432" s="48">
        <f t="shared" si="23"/>
        <v>0.9988468683651806</v>
      </c>
    </row>
    <row r="433" spans="1:13" s="93" customFormat="1" ht="19.5" customHeight="1">
      <c r="A433" s="39"/>
      <c r="B433" s="40"/>
      <c r="C433" s="41"/>
      <c r="D433" s="41">
        <v>4240</v>
      </c>
      <c r="E433" s="42" t="s">
        <v>199</v>
      </c>
      <c r="F433" s="44"/>
      <c r="G433" s="44"/>
      <c r="H433" s="44"/>
      <c r="I433" s="44"/>
      <c r="J433" s="45"/>
      <c r="K433" s="87">
        <v>800</v>
      </c>
      <c r="L433" s="47">
        <v>800</v>
      </c>
      <c r="M433" s="48">
        <f t="shared" si="23"/>
        <v>1</v>
      </c>
    </row>
    <row r="434" spans="1:13" s="93" customFormat="1" ht="19.5" customHeight="1">
      <c r="A434" s="39"/>
      <c r="B434" s="40"/>
      <c r="C434" s="41"/>
      <c r="D434" s="41">
        <v>4260</v>
      </c>
      <c r="E434" s="42" t="s">
        <v>78</v>
      </c>
      <c r="F434" s="44"/>
      <c r="G434" s="44"/>
      <c r="H434" s="44"/>
      <c r="I434" s="44"/>
      <c r="J434" s="45"/>
      <c r="K434" s="87">
        <v>2409</v>
      </c>
      <c r="L434" s="47">
        <v>2384.82</v>
      </c>
      <c r="M434" s="48">
        <f t="shared" si="23"/>
        <v>0.9899626400996264</v>
      </c>
    </row>
    <row r="435" spans="1:13" s="93" customFormat="1" ht="19.5" customHeight="1">
      <c r="A435" s="39"/>
      <c r="B435" s="40"/>
      <c r="C435" s="41"/>
      <c r="D435" s="41">
        <v>4280</v>
      </c>
      <c r="E435" s="42" t="s">
        <v>79</v>
      </c>
      <c r="F435" s="44"/>
      <c r="G435" s="44"/>
      <c r="H435" s="44"/>
      <c r="I435" s="44"/>
      <c r="J435" s="45"/>
      <c r="K435" s="87">
        <v>240</v>
      </c>
      <c r="L435" s="47">
        <v>140</v>
      </c>
      <c r="M435" s="48">
        <f t="shared" si="23"/>
        <v>0.5833333333333334</v>
      </c>
    </row>
    <row r="436" spans="1:14" s="93" customFormat="1" ht="19.5" customHeight="1">
      <c r="A436" s="56"/>
      <c r="B436" s="106"/>
      <c r="C436" s="107"/>
      <c r="D436" s="108">
        <v>4300</v>
      </c>
      <c r="E436" s="65" t="s">
        <v>34</v>
      </c>
      <c r="F436" s="61"/>
      <c r="G436" s="61"/>
      <c r="H436" s="61"/>
      <c r="I436" s="61"/>
      <c r="J436" s="52"/>
      <c r="K436" s="87">
        <v>1650</v>
      </c>
      <c r="L436" s="87">
        <v>1648.3</v>
      </c>
      <c r="M436" s="48">
        <f t="shared" si="23"/>
        <v>0.998969696969697</v>
      </c>
      <c r="N436" s="105"/>
    </row>
    <row r="437" spans="1:14" s="93" customFormat="1" ht="21.75" customHeight="1">
      <c r="A437" s="56"/>
      <c r="B437" s="106"/>
      <c r="C437" s="107"/>
      <c r="D437" s="108">
        <v>4370</v>
      </c>
      <c r="E437" s="42" t="s">
        <v>86</v>
      </c>
      <c r="F437" s="61"/>
      <c r="G437" s="61"/>
      <c r="H437" s="61"/>
      <c r="I437" s="61"/>
      <c r="J437" s="52"/>
      <c r="K437" s="87">
        <v>200</v>
      </c>
      <c r="L437" s="87">
        <v>126.11</v>
      </c>
      <c r="M437" s="48">
        <f t="shared" si="23"/>
        <v>0.6305499999999999</v>
      </c>
      <c r="N437" s="105"/>
    </row>
    <row r="438" spans="1:13" s="93" customFormat="1" ht="28.5" customHeight="1">
      <c r="A438" s="95"/>
      <c r="B438" s="106"/>
      <c r="C438" s="94"/>
      <c r="D438" s="41">
        <v>4440</v>
      </c>
      <c r="E438" s="42" t="s">
        <v>90</v>
      </c>
      <c r="F438" s="44"/>
      <c r="G438" s="44"/>
      <c r="H438" s="44"/>
      <c r="I438" s="44"/>
      <c r="J438" s="45"/>
      <c r="K438" s="87">
        <v>10833</v>
      </c>
      <c r="L438" s="89">
        <v>10833</v>
      </c>
      <c r="M438" s="48">
        <f t="shared" si="23"/>
        <v>1</v>
      </c>
    </row>
    <row r="439" spans="1:13" s="93" customFormat="1" ht="28.5" customHeight="1">
      <c r="A439" s="95"/>
      <c r="B439" s="106"/>
      <c r="C439" s="94"/>
      <c r="D439" s="41">
        <v>4740</v>
      </c>
      <c r="E439" s="65" t="s">
        <v>94</v>
      </c>
      <c r="F439" s="44"/>
      <c r="G439" s="44"/>
      <c r="H439" s="44"/>
      <c r="I439" s="44"/>
      <c r="J439" s="45"/>
      <c r="K439" s="87">
        <v>140</v>
      </c>
      <c r="L439" s="89">
        <v>140</v>
      </c>
      <c r="M439" s="48">
        <f t="shared" si="23"/>
        <v>1</v>
      </c>
    </row>
    <row r="440" spans="1:13" s="93" customFormat="1" ht="28.5" customHeight="1">
      <c r="A440" s="95"/>
      <c r="B440" s="106"/>
      <c r="C440" s="94"/>
      <c r="D440" s="41">
        <v>6060</v>
      </c>
      <c r="E440" s="65" t="s">
        <v>110</v>
      </c>
      <c r="F440" s="44"/>
      <c r="G440" s="44"/>
      <c r="H440" s="44"/>
      <c r="I440" s="44"/>
      <c r="J440" s="45"/>
      <c r="K440" s="87">
        <v>5800</v>
      </c>
      <c r="L440" s="89">
        <v>5721.8</v>
      </c>
      <c r="M440" s="48">
        <f t="shared" si="23"/>
        <v>0.9865172413793104</v>
      </c>
    </row>
    <row r="441" spans="1:13" s="93" customFormat="1" ht="28.5" customHeight="1">
      <c r="A441" s="98"/>
      <c r="B441" s="106"/>
      <c r="C441" s="100">
        <v>85415</v>
      </c>
      <c r="D441" s="50"/>
      <c r="E441" s="32" t="s">
        <v>237</v>
      </c>
      <c r="F441" s="34">
        <f>SUM(F442)</f>
        <v>1162689</v>
      </c>
      <c r="G441" s="34">
        <f>SUM(G442)</f>
        <v>514447</v>
      </c>
      <c r="H441" s="34">
        <f>G441/F441</f>
        <v>0.44246311782428493</v>
      </c>
      <c r="I441" s="34">
        <f>SUM(I442)</f>
        <v>979651.2</v>
      </c>
      <c r="J441" s="51">
        <f>I441/F441</f>
        <v>0.8425737234978571</v>
      </c>
      <c r="K441" s="88">
        <f>SUM(K442:K444)</f>
        <v>1162689</v>
      </c>
      <c r="L441" s="88">
        <f>SUM(L442:L444)</f>
        <v>979651.2</v>
      </c>
      <c r="M441" s="38">
        <f>L441/K441</f>
        <v>0.8425737234978571</v>
      </c>
    </row>
    <row r="442" spans="1:13" s="93" customFormat="1" ht="28.5" customHeight="1">
      <c r="A442" s="95"/>
      <c r="B442" s="106"/>
      <c r="C442" s="94"/>
      <c r="D442" s="41">
        <v>2030</v>
      </c>
      <c r="E442" s="42" t="s">
        <v>189</v>
      </c>
      <c r="F442" s="44">
        <v>1162689</v>
      </c>
      <c r="G442" s="44">
        <v>514447</v>
      </c>
      <c r="H442" s="44">
        <f>G442/F442</f>
        <v>0.44246311782428493</v>
      </c>
      <c r="I442" s="44">
        <v>979651.2</v>
      </c>
      <c r="J442" s="52">
        <f>I442/F442</f>
        <v>0.8425737234978571</v>
      </c>
      <c r="K442" s="87"/>
      <c r="L442" s="89"/>
      <c r="M442" s="48"/>
    </row>
    <row r="443" spans="1:13" s="93" customFormat="1" ht="22.5" customHeight="1">
      <c r="A443" s="95"/>
      <c r="B443" s="106"/>
      <c r="C443" s="94"/>
      <c r="D443" s="41">
        <v>3240</v>
      </c>
      <c r="E443" s="42" t="s">
        <v>238</v>
      </c>
      <c r="F443" s="44"/>
      <c r="G443" s="44"/>
      <c r="H443" s="44"/>
      <c r="I443" s="44"/>
      <c r="J443" s="45"/>
      <c r="K443" s="87">
        <v>1105599</v>
      </c>
      <c r="L443" s="89">
        <v>924707.2</v>
      </c>
      <c r="M443" s="48">
        <f aca="true" t="shared" si="24" ref="M443:M448">L443/K443</f>
        <v>0.836385705848142</v>
      </c>
    </row>
    <row r="444" spans="1:13" s="93" customFormat="1" ht="22.5" customHeight="1">
      <c r="A444" s="95"/>
      <c r="B444" s="106"/>
      <c r="C444" s="94"/>
      <c r="D444" s="41">
        <v>3260</v>
      </c>
      <c r="E444" s="42" t="s">
        <v>239</v>
      </c>
      <c r="F444" s="44"/>
      <c r="G444" s="44"/>
      <c r="H444" s="44"/>
      <c r="I444" s="44"/>
      <c r="J444" s="45"/>
      <c r="K444" s="87">
        <v>57090</v>
      </c>
      <c r="L444" s="89">
        <v>54944</v>
      </c>
      <c r="M444" s="48">
        <f t="shared" si="24"/>
        <v>0.9624102294622526</v>
      </c>
    </row>
    <row r="445" spans="1:13" s="109" customFormat="1" ht="37.5" customHeight="1">
      <c r="A445" s="102" t="s">
        <v>240</v>
      </c>
      <c r="B445" s="103">
        <v>900</v>
      </c>
      <c r="C445" s="103"/>
      <c r="D445" s="53"/>
      <c r="E445" s="22" t="s">
        <v>241</v>
      </c>
      <c r="F445" s="25">
        <f>SUM(F451+F454+F446)</f>
        <v>3682957</v>
      </c>
      <c r="G445" s="25">
        <f>SUM(G451+G454+G446)</f>
        <v>0</v>
      </c>
      <c r="H445" s="25">
        <f>SUM(H451+H454+H446)</f>
        <v>0</v>
      </c>
      <c r="I445" s="25">
        <f>SUM(I451+I454+I446)</f>
        <v>3229510.21</v>
      </c>
      <c r="J445" s="26">
        <f>I445/F445</f>
        <v>0.8768796947670038</v>
      </c>
      <c r="K445" s="25">
        <f>SUM(K451+K454+K446)</f>
        <v>6404575</v>
      </c>
      <c r="L445" s="25">
        <f>SUM(L451+L454+L446)</f>
        <v>5538368.43</v>
      </c>
      <c r="M445" s="27">
        <f t="shared" si="24"/>
        <v>0.8647519046931295</v>
      </c>
    </row>
    <row r="446" spans="1:13" s="93" customFormat="1" ht="19.5" customHeight="1">
      <c r="A446" s="98"/>
      <c r="B446" s="99"/>
      <c r="C446" s="100">
        <v>90002</v>
      </c>
      <c r="D446" s="50"/>
      <c r="E446" s="32" t="s">
        <v>242</v>
      </c>
      <c r="F446" s="34">
        <f>SUM(F449)</f>
        <v>3662036</v>
      </c>
      <c r="G446" s="34"/>
      <c r="H446" s="34"/>
      <c r="I446" s="34">
        <f>SUM(I449)</f>
        <v>3215380.04</v>
      </c>
      <c r="J446" s="51">
        <f>I446/F446</f>
        <v>0.878030702046621</v>
      </c>
      <c r="K446" s="36">
        <f>SUM(K447:K450)</f>
        <v>3119299</v>
      </c>
      <c r="L446" s="36">
        <f>SUM(L447:L450)</f>
        <v>3118316.62</v>
      </c>
      <c r="M446" s="38">
        <f t="shared" si="24"/>
        <v>0.9996850638556932</v>
      </c>
    </row>
    <row r="447" spans="1:13" s="93" customFormat="1" ht="19.5" customHeight="1">
      <c r="A447" s="95"/>
      <c r="B447" s="97"/>
      <c r="C447" s="94"/>
      <c r="D447" s="41">
        <v>6058</v>
      </c>
      <c r="E447" s="42" t="s">
        <v>42</v>
      </c>
      <c r="F447" s="44"/>
      <c r="G447" s="44"/>
      <c r="H447" s="44"/>
      <c r="I447" s="44"/>
      <c r="J447" s="45"/>
      <c r="K447" s="46">
        <v>1799497</v>
      </c>
      <c r="L447" s="89">
        <v>1799496.16</v>
      </c>
      <c r="M447" s="48">
        <f t="shared" si="24"/>
        <v>0.9999995332028895</v>
      </c>
    </row>
    <row r="448" spans="1:13" s="93" customFormat="1" ht="19.5" customHeight="1">
      <c r="A448" s="95"/>
      <c r="B448" s="97"/>
      <c r="C448" s="94"/>
      <c r="D448" s="41">
        <v>6059</v>
      </c>
      <c r="E448" s="42" t="s">
        <v>42</v>
      </c>
      <c r="F448" s="44"/>
      <c r="G448" s="44"/>
      <c r="H448" s="44"/>
      <c r="I448" s="44"/>
      <c r="J448" s="45"/>
      <c r="K448" s="46">
        <v>725432</v>
      </c>
      <c r="L448" s="89">
        <v>725430.86</v>
      </c>
      <c r="M448" s="48">
        <f t="shared" si="24"/>
        <v>0.9999984285225907</v>
      </c>
    </row>
    <row r="449" spans="1:13" s="93" customFormat="1" ht="77.25" customHeight="1">
      <c r="A449" s="95"/>
      <c r="B449" s="97"/>
      <c r="C449" s="94"/>
      <c r="D449" s="41">
        <v>6298</v>
      </c>
      <c r="E449" s="42" t="s">
        <v>243</v>
      </c>
      <c r="F449" s="44">
        <v>3662036</v>
      </c>
      <c r="G449" s="44"/>
      <c r="H449" s="44"/>
      <c r="I449" s="44">
        <v>3215380.04</v>
      </c>
      <c r="J449" s="52">
        <f>I449/F449</f>
        <v>0.878030702046621</v>
      </c>
      <c r="K449" s="46"/>
      <c r="L449" s="89"/>
      <c r="M449" s="48"/>
    </row>
    <row r="450" spans="1:13" s="93" customFormat="1" ht="19.5" customHeight="1">
      <c r="A450" s="95"/>
      <c r="B450" s="97"/>
      <c r="C450" s="94"/>
      <c r="D450" s="41">
        <v>6060</v>
      </c>
      <c r="E450" s="42" t="s">
        <v>42</v>
      </c>
      <c r="F450" s="44"/>
      <c r="G450" s="44"/>
      <c r="H450" s="44"/>
      <c r="I450" s="44"/>
      <c r="J450" s="52"/>
      <c r="K450" s="46">
        <v>594370</v>
      </c>
      <c r="L450" s="89">
        <v>593389.6</v>
      </c>
      <c r="M450" s="48">
        <f>L450/K450</f>
        <v>0.9983505224018708</v>
      </c>
    </row>
    <row r="451" spans="1:13" s="93" customFormat="1" ht="19.5" customHeight="1">
      <c r="A451" s="98"/>
      <c r="B451" s="99"/>
      <c r="C451" s="50">
        <v>90015</v>
      </c>
      <c r="D451" s="50"/>
      <c r="E451" s="32" t="s">
        <v>244</v>
      </c>
      <c r="F451" s="34">
        <f>SUM(F452:F453)</f>
        <v>0</v>
      </c>
      <c r="G451" s="34">
        <f>SUM(G452:G453)</f>
        <v>0</v>
      </c>
      <c r="H451" s="34"/>
      <c r="I451" s="34">
        <f>SUM(I452:I453)</f>
        <v>0</v>
      </c>
      <c r="J451" s="35"/>
      <c r="K451" s="88">
        <f>SUM(K452:K453)</f>
        <v>469000</v>
      </c>
      <c r="L451" s="37">
        <f>SUM(L452:L453)</f>
        <v>433089.94</v>
      </c>
      <c r="M451" s="38">
        <f>L451/K451</f>
        <v>0.9234327078891258</v>
      </c>
    </row>
    <row r="452" spans="1:13" s="93" customFormat="1" ht="19.5" customHeight="1">
      <c r="A452" s="39"/>
      <c r="B452" s="97"/>
      <c r="C452" s="94"/>
      <c r="D452" s="41">
        <v>4260</v>
      </c>
      <c r="E452" s="42" t="s">
        <v>78</v>
      </c>
      <c r="F452" s="44"/>
      <c r="G452" s="44"/>
      <c r="H452" s="44"/>
      <c r="I452" s="44"/>
      <c r="J452" s="45"/>
      <c r="K452" s="87">
        <v>310000</v>
      </c>
      <c r="L452" s="89">
        <v>299424.8</v>
      </c>
      <c r="M452" s="48">
        <f>L452/K452</f>
        <v>0.9658864516129032</v>
      </c>
    </row>
    <row r="453" spans="1:13" s="93" customFormat="1" ht="19.5" customHeight="1">
      <c r="A453" s="95"/>
      <c r="B453" s="40"/>
      <c r="C453" s="94"/>
      <c r="D453" s="41">
        <v>4270</v>
      </c>
      <c r="E453" s="42" t="s">
        <v>41</v>
      </c>
      <c r="F453" s="44"/>
      <c r="G453" s="44"/>
      <c r="H453" s="44"/>
      <c r="I453" s="44"/>
      <c r="J453" s="45"/>
      <c r="K453" s="87">
        <v>159000</v>
      </c>
      <c r="L453" s="89">
        <v>133665.14</v>
      </c>
      <c r="M453" s="48">
        <f>L453/K453</f>
        <v>0.8406612578616353</v>
      </c>
    </row>
    <row r="454" spans="1:13" s="93" customFormat="1" ht="19.5" customHeight="1">
      <c r="A454" s="98"/>
      <c r="B454" s="99"/>
      <c r="C454" s="100">
        <v>90095</v>
      </c>
      <c r="D454" s="50"/>
      <c r="E454" s="32" t="s">
        <v>31</v>
      </c>
      <c r="F454" s="34">
        <f>SUM(F455:F473)</f>
        <v>20921</v>
      </c>
      <c r="G454" s="34">
        <f>SUM(G455:G473)</f>
        <v>0</v>
      </c>
      <c r="H454" s="34">
        <f>SUM(H455:H473)</f>
        <v>0</v>
      </c>
      <c r="I454" s="34">
        <f>SUM(I455:I473)</f>
        <v>14130.17</v>
      </c>
      <c r="J454" s="51">
        <f>I454/F454</f>
        <v>0.6754060513359782</v>
      </c>
      <c r="K454" s="88">
        <f>SUM(K455:K474)</f>
        <v>2816276</v>
      </c>
      <c r="L454" s="88">
        <f>SUM(L455:L474)</f>
        <v>1986961.8699999999</v>
      </c>
      <c r="M454" s="38">
        <f>L454/K454</f>
        <v>0.7055281051999165</v>
      </c>
    </row>
    <row r="455" spans="1:13" s="93" customFormat="1" ht="19.5" customHeight="1">
      <c r="A455" s="95"/>
      <c r="B455" s="97"/>
      <c r="C455" s="94"/>
      <c r="D455" s="41" t="s">
        <v>56</v>
      </c>
      <c r="E455" s="42" t="s">
        <v>245</v>
      </c>
      <c r="F455" s="44">
        <v>671</v>
      </c>
      <c r="G455" s="44"/>
      <c r="H455" s="44"/>
      <c r="I455" s="44">
        <v>671</v>
      </c>
      <c r="J455" s="52">
        <f>I455/F455</f>
        <v>1</v>
      </c>
      <c r="K455" s="87"/>
      <c r="L455" s="87"/>
      <c r="M455" s="38"/>
    </row>
    <row r="456" spans="1:13" s="93" customFormat="1" ht="19.5" customHeight="1">
      <c r="A456" s="95"/>
      <c r="B456" s="97"/>
      <c r="C456" s="94"/>
      <c r="D456" s="110" t="s">
        <v>70</v>
      </c>
      <c r="E456" s="42" t="s">
        <v>71</v>
      </c>
      <c r="F456" s="44">
        <v>20250</v>
      </c>
      <c r="G456" s="44"/>
      <c r="H456" s="44"/>
      <c r="I456" s="44">
        <v>13459.17</v>
      </c>
      <c r="J456" s="52">
        <f>I456/F456</f>
        <v>0.6646503703703703</v>
      </c>
      <c r="K456" s="87"/>
      <c r="L456" s="87"/>
      <c r="M456" s="38"/>
    </row>
    <row r="457" spans="1:13" s="93" customFormat="1" ht="22.5" customHeight="1">
      <c r="A457" s="95"/>
      <c r="B457" s="97"/>
      <c r="C457" s="94"/>
      <c r="D457" s="110" t="s">
        <v>246</v>
      </c>
      <c r="E457" s="42" t="s">
        <v>247</v>
      </c>
      <c r="F457" s="44"/>
      <c r="G457" s="44"/>
      <c r="H457" s="44"/>
      <c r="I457" s="44"/>
      <c r="J457" s="52"/>
      <c r="K457" s="87">
        <v>1384000</v>
      </c>
      <c r="L457" s="87">
        <v>1384000</v>
      </c>
      <c r="M457" s="48">
        <f aca="true" t="shared" si="25" ref="M457:M474">L457/K457</f>
        <v>1</v>
      </c>
    </row>
    <row r="458" spans="1:13" s="93" customFormat="1" ht="19.5" customHeight="1">
      <c r="A458" s="95"/>
      <c r="B458" s="97"/>
      <c r="C458" s="94"/>
      <c r="D458" s="110" t="s">
        <v>192</v>
      </c>
      <c r="E458" s="42" t="s">
        <v>73</v>
      </c>
      <c r="F458" s="44"/>
      <c r="G458" s="44"/>
      <c r="H458" s="44"/>
      <c r="I458" s="44"/>
      <c r="J458" s="52"/>
      <c r="K458" s="87">
        <v>19950</v>
      </c>
      <c r="L458" s="87">
        <v>16148.3</v>
      </c>
      <c r="M458" s="48">
        <f t="shared" si="25"/>
        <v>0.8094385964912281</v>
      </c>
    </row>
    <row r="459" spans="1:13" s="93" customFormat="1" ht="19.5" customHeight="1">
      <c r="A459" s="95"/>
      <c r="B459" s="97"/>
      <c r="C459" s="94"/>
      <c r="D459" s="41">
        <v>4010</v>
      </c>
      <c r="E459" s="42" t="s">
        <v>74</v>
      </c>
      <c r="F459" s="44"/>
      <c r="G459" s="44"/>
      <c r="H459" s="44"/>
      <c r="I459" s="44"/>
      <c r="J459" s="45"/>
      <c r="K459" s="87">
        <v>206350</v>
      </c>
      <c r="L459" s="89">
        <v>86249.69</v>
      </c>
      <c r="M459" s="48">
        <f t="shared" si="25"/>
        <v>0.41797765931669495</v>
      </c>
    </row>
    <row r="460" spans="1:13" s="93" customFormat="1" ht="19.5" customHeight="1">
      <c r="A460" s="95"/>
      <c r="B460" s="97"/>
      <c r="C460" s="94"/>
      <c r="D460" s="41">
        <v>4040</v>
      </c>
      <c r="E460" s="42" t="s">
        <v>75</v>
      </c>
      <c r="F460" s="44"/>
      <c r="G460" s="44"/>
      <c r="H460" s="44"/>
      <c r="I460" s="44"/>
      <c r="J460" s="45"/>
      <c r="K460" s="87">
        <v>5359</v>
      </c>
      <c r="L460" s="89">
        <v>5347.63</v>
      </c>
      <c r="M460" s="48">
        <f t="shared" si="25"/>
        <v>0.9978783355103564</v>
      </c>
    </row>
    <row r="461" spans="1:13" s="93" customFormat="1" ht="19.5" customHeight="1">
      <c r="A461" s="95"/>
      <c r="B461" s="97"/>
      <c r="C461" s="94"/>
      <c r="D461" s="41">
        <v>4110</v>
      </c>
      <c r="E461" s="42" t="s">
        <v>76</v>
      </c>
      <c r="F461" s="44"/>
      <c r="G461" s="44"/>
      <c r="H461" s="44"/>
      <c r="I461" s="44"/>
      <c r="J461" s="45"/>
      <c r="K461" s="87">
        <v>41236</v>
      </c>
      <c r="L461" s="89">
        <v>21233.81</v>
      </c>
      <c r="M461" s="48">
        <f t="shared" si="25"/>
        <v>0.5149337957124843</v>
      </c>
    </row>
    <row r="462" spans="1:13" s="93" customFormat="1" ht="19.5" customHeight="1">
      <c r="A462" s="95"/>
      <c r="B462" s="97"/>
      <c r="C462" s="94"/>
      <c r="D462" s="41">
        <v>4120</v>
      </c>
      <c r="E462" s="42" t="s">
        <v>77</v>
      </c>
      <c r="F462" s="44"/>
      <c r="G462" s="44"/>
      <c r="H462" s="44"/>
      <c r="I462" s="44"/>
      <c r="J462" s="45"/>
      <c r="K462" s="87">
        <v>12902</v>
      </c>
      <c r="L462" s="89">
        <v>11143.08</v>
      </c>
      <c r="M462" s="48">
        <f t="shared" si="25"/>
        <v>0.8636707487211285</v>
      </c>
    </row>
    <row r="463" spans="1:13" s="93" customFormat="1" ht="19.5" customHeight="1">
      <c r="A463" s="95"/>
      <c r="B463" s="97"/>
      <c r="C463" s="94"/>
      <c r="D463" s="41">
        <v>4170</v>
      </c>
      <c r="E463" s="65" t="s">
        <v>39</v>
      </c>
      <c r="F463" s="44"/>
      <c r="G463" s="44"/>
      <c r="H463" s="44"/>
      <c r="I463" s="44"/>
      <c r="J463" s="45"/>
      <c r="K463" s="87">
        <v>6123</v>
      </c>
      <c r="L463" s="89">
        <v>6043.72</v>
      </c>
      <c r="M463" s="48">
        <f t="shared" si="25"/>
        <v>0.9870520986444554</v>
      </c>
    </row>
    <row r="464" spans="1:13" s="8" customFormat="1" ht="19.5" customHeight="1">
      <c r="A464" s="95"/>
      <c r="B464" s="97"/>
      <c r="C464" s="94"/>
      <c r="D464" s="41">
        <v>4210</v>
      </c>
      <c r="E464" s="42" t="s">
        <v>40</v>
      </c>
      <c r="F464" s="44"/>
      <c r="G464" s="44"/>
      <c r="H464" s="44"/>
      <c r="I464" s="44"/>
      <c r="J464" s="45"/>
      <c r="K464" s="87">
        <v>78336</v>
      </c>
      <c r="L464" s="89">
        <v>66052.2</v>
      </c>
      <c r="M464" s="48">
        <f t="shared" si="25"/>
        <v>0.8431908700980392</v>
      </c>
    </row>
    <row r="465" spans="1:13" s="93" customFormat="1" ht="19.5" customHeight="1">
      <c r="A465" s="95"/>
      <c r="B465" s="97"/>
      <c r="C465" s="94"/>
      <c r="D465" s="94">
        <v>4260</v>
      </c>
      <c r="E465" s="42" t="s">
        <v>78</v>
      </c>
      <c r="F465" s="44"/>
      <c r="G465" s="44"/>
      <c r="H465" s="44"/>
      <c r="I465" s="44"/>
      <c r="J465" s="45"/>
      <c r="K465" s="46">
        <v>3500</v>
      </c>
      <c r="L465" s="89">
        <v>2481.95</v>
      </c>
      <c r="M465" s="48">
        <f t="shared" si="25"/>
        <v>0.7091285714285713</v>
      </c>
    </row>
    <row r="466" spans="1:13" s="8" customFormat="1" ht="19.5" customHeight="1">
      <c r="A466" s="95"/>
      <c r="B466" s="97"/>
      <c r="C466" s="94"/>
      <c r="D466" s="94">
        <v>4270</v>
      </c>
      <c r="E466" s="42" t="s">
        <v>41</v>
      </c>
      <c r="F466" s="44"/>
      <c r="G466" s="44"/>
      <c r="H466" s="44"/>
      <c r="I466" s="44"/>
      <c r="J466" s="45"/>
      <c r="K466" s="87">
        <v>741645</v>
      </c>
      <c r="L466" s="89">
        <v>232053.85</v>
      </c>
      <c r="M466" s="48">
        <f t="shared" si="25"/>
        <v>0.3128907361338646</v>
      </c>
    </row>
    <row r="467" spans="1:13" s="8" customFormat="1" ht="19.5" customHeight="1">
      <c r="A467" s="95"/>
      <c r="B467" s="97"/>
      <c r="C467" s="94"/>
      <c r="D467" s="94">
        <v>4280</v>
      </c>
      <c r="E467" s="42" t="s">
        <v>79</v>
      </c>
      <c r="F467" s="44"/>
      <c r="G467" s="44"/>
      <c r="H467" s="44"/>
      <c r="I467" s="44"/>
      <c r="J467" s="45"/>
      <c r="K467" s="87">
        <v>3100</v>
      </c>
      <c r="L467" s="89">
        <v>335.72</v>
      </c>
      <c r="M467" s="48">
        <f t="shared" si="25"/>
        <v>0.1082967741935484</v>
      </c>
    </row>
    <row r="468" spans="1:13" s="8" customFormat="1" ht="19.5" customHeight="1">
      <c r="A468" s="95"/>
      <c r="B468" s="97"/>
      <c r="C468" s="94"/>
      <c r="D468" s="41">
        <v>4300</v>
      </c>
      <c r="E468" s="42" t="s">
        <v>34</v>
      </c>
      <c r="F468" s="44"/>
      <c r="G468" s="44"/>
      <c r="H468" s="44"/>
      <c r="I468" s="44"/>
      <c r="J468" s="45"/>
      <c r="K468" s="87">
        <v>52120</v>
      </c>
      <c r="L468" s="47">
        <v>42378.63</v>
      </c>
      <c r="M468" s="48">
        <f t="shared" si="25"/>
        <v>0.8130972755180352</v>
      </c>
    </row>
    <row r="469" spans="1:13" s="8" customFormat="1" ht="26.25" customHeight="1">
      <c r="A469" s="95"/>
      <c r="B469" s="97"/>
      <c r="C469" s="94"/>
      <c r="D469" s="41">
        <v>4360</v>
      </c>
      <c r="E469" s="65" t="s">
        <v>84</v>
      </c>
      <c r="F469" s="44"/>
      <c r="G469" s="44"/>
      <c r="H469" s="44"/>
      <c r="I469" s="44"/>
      <c r="J469" s="45"/>
      <c r="K469" s="87">
        <v>900</v>
      </c>
      <c r="L469" s="47">
        <v>736.94</v>
      </c>
      <c r="M469" s="48">
        <f t="shared" si="25"/>
        <v>0.8188222222222222</v>
      </c>
    </row>
    <row r="470" spans="1:13" s="8" customFormat="1" ht="19.5" customHeight="1">
      <c r="A470" s="95"/>
      <c r="B470" s="97"/>
      <c r="C470" s="94"/>
      <c r="D470" s="41">
        <v>4410</v>
      </c>
      <c r="E470" s="42" t="s">
        <v>88</v>
      </c>
      <c r="F470" s="44"/>
      <c r="G470" s="44"/>
      <c r="H470" s="44"/>
      <c r="I470" s="44"/>
      <c r="J470" s="45"/>
      <c r="K470" s="87">
        <v>200</v>
      </c>
      <c r="L470" s="47">
        <v>57.5</v>
      </c>
      <c r="M470" s="48">
        <f t="shared" si="25"/>
        <v>0.2875</v>
      </c>
    </row>
    <row r="471" spans="1:13" s="8" customFormat="1" ht="19.5" customHeight="1">
      <c r="A471" s="39"/>
      <c r="B471" s="97"/>
      <c r="C471" s="41"/>
      <c r="D471" s="96" t="s">
        <v>65</v>
      </c>
      <c r="E471" s="42" t="s">
        <v>47</v>
      </c>
      <c r="F471" s="44"/>
      <c r="G471" s="44"/>
      <c r="H471" s="44"/>
      <c r="I471" s="44"/>
      <c r="J471" s="45"/>
      <c r="K471" s="87">
        <v>200</v>
      </c>
      <c r="L471" s="89">
        <v>110.33</v>
      </c>
      <c r="M471" s="48">
        <f t="shared" si="25"/>
        <v>0.55165</v>
      </c>
    </row>
    <row r="472" spans="1:13" s="8" customFormat="1" ht="26.25" customHeight="1">
      <c r="A472" s="39"/>
      <c r="B472" s="40"/>
      <c r="C472" s="94"/>
      <c r="D472" s="41">
        <v>4440</v>
      </c>
      <c r="E472" s="42" t="s">
        <v>90</v>
      </c>
      <c r="F472" s="44"/>
      <c r="G472" s="44"/>
      <c r="H472" s="44"/>
      <c r="I472" s="44"/>
      <c r="J472" s="45"/>
      <c r="K472" s="87">
        <v>39755</v>
      </c>
      <c r="L472" s="47">
        <v>39755</v>
      </c>
      <c r="M472" s="48">
        <f t="shared" si="25"/>
        <v>1</v>
      </c>
    </row>
    <row r="473" spans="1:13" s="8" customFormat="1" ht="19.5" customHeight="1">
      <c r="A473" s="39"/>
      <c r="B473" s="40"/>
      <c r="C473" s="94"/>
      <c r="D473" s="41">
        <v>6050</v>
      </c>
      <c r="E473" s="42" t="s">
        <v>42</v>
      </c>
      <c r="F473" s="44"/>
      <c r="G473" s="44"/>
      <c r="H473" s="44"/>
      <c r="I473" s="44"/>
      <c r="J473" s="45"/>
      <c r="K473" s="87">
        <v>180000</v>
      </c>
      <c r="L473" s="47">
        <v>32233.52</v>
      </c>
      <c r="M473" s="48">
        <f t="shared" si="25"/>
        <v>0.1790751111111111</v>
      </c>
    </row>
    <row r="474" spans="1:13" s="8" customFormat="1" ht="39.75" customHeight="1">
      <c r="A474" s="39"/>
      <c r="B474" s="40"/>
      <c r="C474" s="94"/>
      <c r="D474" s="41">
        <v>6210</v>
      </c>
      <c r="E474" s="42" t="s">
        <v>248</v>
      </c>
      <c r="F474" s="44"/>
      <c r="G474" s="44"/>
      <c r="H474" s="44"/>
      <c r="I474" s="44"/>
      <c r="J474" s="45"/>
      <c r="K474" s="87">
        <v>40600</v>
      </c>
      <c r="L474" s="47">
        <v>40600</v>
      </c>
      <c r="M474" s="48">
        <f t="shared" si="25"/>
        <v>1</v>
      </c>
    </row>
    <row r="475" spans="1:13" s="69" customFormat="1" ht="37.5" customHeight="1">
      <c r="A475" s="102" t="s">
        <v>249</v>
      </c>
      <c r="B475" s="53">
        <v>921</v>
      </c>
      <c r="C475" s="53"/>
      <c r="D475" s="103"/>
      <c r="E475" s="22" t="s">
        <v>250</v>
      </c>
      <c r="F475" s="25">
        <f>SUM(F476+F495)</f>
        <v>174000</v>
      </c>
      <c r="G475" s="25">
        <f>SUM(G476+G495)</f>
        <v>0</v>
      </c>
      <c r="H475" s="25">
        <f>SUM(H476+H495)</f>
        <v>0</v>
      </c>
      <c r="I475" s="25">
        <f>SUM(I476+I495)</f>
        <v>174000</v>
      </c>
      <c r="J475" s="26">
        <f>I475/F475</f>
        <v>1</v>
      </c>
      <c r="K475" s="25">
        <f>SUM(K476+K495)</f>
        <v>1239709</v>
      </c>
      <c r="L475" s="25">
        <f>SUM(L476+L495)</f>
        <v>1230694.84</v>
      </c>
      <c r="M475" s="27">
        <f>L475/K475</f>
        <v>0.9927288097448677</v>
      </c>
    </row>
    <row r="476" spans="1:13" s="8" customFormat="1" ht="30" customHeight="1">
      <c r="A476" s="28"/>
      <c r="B476" s="99"/>
      <c r="C476" s="50">
        <v>92109</v>
      </c>
      <c r="D476" s="100"/>
      <c r="E476" s="32" t="s">
        <v>251</v>
      </c>
      <c r="F476" s="34">
        <f>SUM(F477:F492)</f>
        <v>54000</v>
      </c>
      <c r="G476" s="34">
        <f>SUM(G477:G492)</f>
        <v>0</v>
      </c>
      <c r="H476" s="34">
        <f>G476/F476</f>
        <v>0</v>
      </c>
      <c r="I476" s="34">
        <f>SUM(I477:I492)</f>
        <v>54000</v>
      </c>
      <c r="J476" s="51">
        <f>I476/F476</f>
        <v>1</v>
      </c>
      <c r="K476" s="88">
        <f>SUM(K477:K494)</f>
        <v>1119709</v>
      </c>
      <c r="L476" s="88">
        <f>SUM(L477:L494)</f>
        <v>1110694.84</v>
      </c>
      <c r="M476" s="38">
        <f>L476/K476</f>
        <v>0.9919495511780294</v>
      </c>
    </row>
    <row r="477" spans="1:13" s="8" customFormat="1" ht="54.75" customHeight="1">
      <c r="A477" s="56"/>
      <c r="B477" s="40"/>
      <c r="C477" s="94"/>
      <c r="D477" s="68" t="s">
        <v>252</v>
      </c>
      <c r="E477" s="42" t="s">
        <v>253</v>
      </c>
      <c r="F477" s="44">
        <v>50000</v>
      </c>
      <c r="G477" s="44"/>
      <c r="H477" s="44"/>
      <c r="I477" s="44">
        <v>50000</v>
      </c>
      <c r="J477" s="52">
        <f>I477/F477</f>
        <v>1</v>
      </c>
      <c r="K477" s="89"/>
      <c r="L477" s="89"/>
      <c r="M477" s="48"/>
    </row>
    <row r="478" spans="1:13" s="8" customFormat="1" ht="44.25" customHeight="1">
      <c r="A478" s="56"/>
      <c r="B478" s="40"/>
      <c r="C478" s="94"/>
      <c r="D478" s="68" t="s">
        <v>254</v>
      </c>
      <c r="E478" s="42" t="s">
        <v>255</v>
      </c>
      <c r="F478" s="44">
        <v>4000</v>
      </c>
      <c r="G478" s="44"/>
      <c r="H478" s="44"/>
      <c r="I478" s="44">
        <v>4000</v>
      </c>
      <c r="J478" s="52">
        <f>I478/F478</f>
        <v>1</v>
      </c>
      <c r="K478" s="89"/>
      <c r="L478" s="89"/>
      <c r="M478" s="48"/>
    </row>
    <row r="479" spans="1:13" s="8" customFormat="1" ht="28.5" customHeight="1">
      <c r="A479" s="95"/>
      <c r="B479" s="57"/>
      <c r="C479" s="94"/>
      <c r="D479" s="41">
        <v>3020</v>
      </c>
      <c r="E479" s="42" t="s">
        <v>256</v>
      </c>
      <c r="F479" s="44"/>
      <c r="G479" s="44"/>
      <c r="H479" s="44"/>
      <c r="I479" s="44"/>
      <c r="J479" s="45"/>
      <c r="K479" s="89">
        <v>1000</v>
      </c>
      <c r="L479" s="89">
        <v>991.1</v>
      </c>
      <c r="M479" s="48">
        <f aca="true" t="shared" si="26" ref="M479:M497">L479/K479</f>
        <v>0.9911</v>
      </c>
    </row>
    <row r="480" spans="1:13" s="8" customFormat="1" ht="19.5" customHeight="1">
      <c r="A480" s="95"/>
      <c r="B480" s="57"/>
      <c r="C480" s="94"/>
      <c r="D480" s="41">
        <v>4010</v>
      </c>
      <c r="E480" s="42" t="s">
        <v>74</v>
      </c>
      <c r="F480" s="44"/>
      <c r="G480" s="44"/>
      <c r="H480" s="44"/>
      <c r="I480" s="44"/>
      <c r="J480" s="45"/>
      <c r="K480" s="89">
        <v>538366</v>
      </c>
      <c r="L480" s="89">
        <v>538248.91</v>
      </c>
      <c r="M480" s="48">
        <f t="shared" si="26"/>
        <v>0.9997825085536606</v>
      </c>
    </row>
    <row r="481" spans="1:13" s="8" customFormat="1" ht="19.5" customHeight="1">
      <c r="A481" s="95"/>
      <c r="B481" s="97"/>
      <c r="C481" s="94"/>
      <c r="D481" s="41">
        <v>4040</v>
      </c>
      <c r="E481" s="42" t="s">
        <v>75</v>
      </c>
      <c r="F481" s="44"/>
      <c r="G481" s="44"/>
      <c r="H481" s="44"/>
      <c r="I481" s="44"/>
      <c r="J481" s="45"/>
      <c r="K481" s="89">
        <v>42838</v>
      </c>
      <c r="L481" s="89">
        <v>42837.16</v>
      </c>
      <c r="M481" s="48">
        <f t="shared" si="26"/>
        <v>0.9999803912414212</v>
      </c>
    </row>
    <row r="482" spans="1:13" s="8" customFormat="1" ht="19.5" customHeight="1">
      <c r="A482" s="95"/>
      <c r="B482" s="97"/>
      <c r="C482" s="94"/>
      <c r="D482" s="41">
        <v>4110</v>
      </c>
      <c r="E482" s="42" t="s">
        <v>76</v>
      </c>
      <c r="F482" s="44"/>
      <c r="G482" s="44"/>
      <c r="H482" s="44"/>
      <c r="I482" s="44"/>
      <c r="J482" s="45"/>
      <c r="K482" s="89">
        <v>94498</v>
      </c>
      <c r="L482" s="89">
        <v>94489.39</v>
      </c>
      <c r="M482" s="48">
        <f t="shared" si="26"/>
        <v>0.9999088869605706</v>
      </c>
    </row>
    <row r="483" spans="1:13" s="8" customFormat="1" ht="19.5" customHeight="1">
      <c r="A483" s="95"/>
      <c r="B483" s="97"/>
      <c r="C483" s="94"/>
      <c r="D483" s="41">
        <v>4120</v>
      </c>
      <c r="E483" s="42" t="s">
        <v>77</v>
      </c>
      <c r="F483" s="44"/>
      <c r="G483" s="44"/>
      <c r="H483" s="44"/>
      <c r="I483" s="44"/>
      <c r="J483" s="45"/>
      <c r="K483" s="89">
        <v>12899</v>
      </c>
      <c r="L483" s="89">
        <v>12865.62</v>
      </c>
      <c r="M483" s="48">
        <f t="shared" si="26"/>
        <v>0.9974122024963176</v>
      </c>
    </row>
    <row r="484" spans="1:13" s="8" customFormat="1" ht="19.5" customHeight="1">
      <c r="A484" s="95"/>
      <c r="B484" s="97"/>
      <c r="C484" s="94"/>
      <c r="D484" s="41">
        <v>4170</v>
      </c>
      <c r="E484" s="65" t="s">
        <v>39</v>
      </c>
      <c r="F484" s="44"/>
      <c r="G484" s="44"/>
      <c r="H484" s="44"/>
      <c r="I484" s="44"/>
      <c r="J484" s="45"/>
      <c r="K484" s="89">
        <v>26387</v>
      </c>
      <c r="L484" s="89">
        <v>26377.23</v>
      </c>
      <c r="M484" s="48">
        <f t="shared" si="26"/>
        <v>0.9996297419183688</v>
      </c>
    </row>
    <row r="485" spans="1:13" s="8" customFormat="1" ht="19.5" customHeight="1">
      <c r="A485" s="95"/>
      <c r="B485" s="97"/>
      <c r="C485" s="94"/>
      <c r="D485" s="41">
        <v>4210</v>
      </c>
      <c r="E485" s="42" t="s">
        <v>40</v>
      </c>
      <c r="F485" s="44"/>
      <c r="G485" s="44"/>
      <c r="H485" s="44"/>
      <c r="I485" s="44"/>
      <c r="J485" s="45"/>
      <c r="K485" s="89">
        <v>91521</v>
      </c>
      <c r="L485" s="89">
        <v>91519.48</v>
      </c>
      <c r="M485" s="48">
        <f t="shared" si="26"/>
        <v>0.9999833917898624</v>
      </c>
    </row>
    <row r="486" spans="1:13" s="8" customFormat="1" ht="19.5" customHeight="1">
      <c r="A486" s="95"/>
      <c r="B486" s="97"/>
      <c r="C486" s="94"/>
      <c r="D486" s="41">
        <v>4220</v>
      </c>
      <c r="E486" s="42" t="s">
        <v>216</v>
      </c>
      <c r="F486" s="44"/>
      <c r="G486" s="44"/>
      <c r="H486" s="44"/>
      <c r="I486" s="44"/>
      <c r="J486" s="45"/>
      <c r="K486" s="89">
        <v>4716</v>
      </c>
      <c r="L486" s="89">
        <v>4665.57</v>
      </c>
      <c r="M486" s="48">
        <f t="shared" si="26"/>
        <v>0.9893066157760814</v>
      </c>
    </row>
    <row r="487" spans="1:13" s="8" customFormat="1" ht="26.25" customHeight="1">
      <c r="A487" s="95"/>
      <c r="B487" s="97"/>
      <c r="C487" s="94"/>
      <c r="D487" s="41">
        <v>4240</v>
      </c>
      <c r="E487" s="42" t="s">
        <v>199</v>
      </c>
      <c r="F487" s="44"/>
      <c r="G487" s="44"/>
      <c r="H487" s="44"/>
      <c r="I487" s="44"/>
      <c r="J487" s="45"/>
      <c r="K487" s="89">
        <v>8000</v>
      </c>
      <c r="L487" s="89">
        <v>7863.48</v>
      </c>
      <c r="M487" s="48">
        <f t="shared" si="26"/>
        <v>0.9829349999999999</v>
      </c>
    </row>
    <row r="488" spans="1:13" s="8" customFormat="1" ht="19.5" customHeight="1">
      <c r="A488" s="95"/>
      <c r="B488" s="97"/>
      <c r="C488" s="94"/>
      <c r="D488" s="41">
        <v>4260</v>
      </c>
      <c r="E488" s="42" t="s">
        <v>78</v>
      </c>
      <c r="F488" s="44"/>
      <c r="G488" s="44"/>
      <c r="H488" s="44"/>
      <c r="I488" s="44"/>
      <c r="J488" s="45"/>
      <c r="K488" s="89">
        <v>112500</v>
      </c>
      <c r="L488" s="89">
        <v>112417.92</v>
      </c>
      <c r="M488" s="48">
        <f t="shared" si="26"/>
        <v>0.9992704</v>
      </c>
    </row>
    <row r="489" spans="1:13" s="8" customFormat="1" ht="19.5" customHeight="1">
      <c r="A489" s="95"/>
      <c r="B489" s="97"/>
      <c r="C489" s="94"/>
      <c r="D489" s="41">
        <v>4270</v>
      </c>
      <c r="E489" s="42" t="s">
        <v>41</v>
      </c>
      <c r="F489" s="44"/>
      <c r="G489" s="44"/>
      <c r="H489" s="44"/>
      <c r="I489" s="44"/>
      <c r="J489" s="45"/>
      <c r="K489" s="89">
        <v>94800</v>
      </c>
      <c r="L489" s="89">
        <v>87971.17</v>
      </c>
      <c r="M489" s="48">
        <f t="shared" si="26"/>
        <v>0.9279659282700422</v>
      </c>
    </row>
    <row r="490" spans="1:13" s="8" customFormat="1" ht="19.5" customHeight="1">
      <c r="A490" s="95"/>
      <c r="B490" s="97"/>
      <c r="C490" s="94"/>
      <c r="D490" s="41">
        <v>4300</v>
      </c>
      <c r="E490" s="42" t="s">
        <v>34</v>
      </c>
      <c r="F490" s="44"/>
      <c r="G490" s="44"/>
      <c r="H490" s="44"/>
      <c r="I490" s="44"/>
      <c r="J490" s="45"/>
      <c r="K490" s="89">
        <v>26284</v>
      </c>
      <c r="L490" s="89">
        <v>26239.95</v>
      </c>
      <c r="M490" s="48">
        <f t="shared" si="26"/>
        <v>0.9983240754831837</v>
      </c>
    </row>
    <row r="491" spans="1:13" s="8" customFormat="1" ht="19.5" customHeight="1">
      <c r="A491" s="95"/>
      <c r="B491" s="97"/>
      <c r="C491" s="94"/>
      <c r="D491" s="41">
        <v>4410</v>
      </c>
      <c r="E491" s="42" t="s">
        <v>88</v>
      </c>
      <c r="F491" s="44"/>
      <c r="G491" s="44"/>
      <c r="H491" s="44"/>
      <c r="I491" s="44"/>
      <c r="J491" s="45"/>
      <c r="K491" s="89">
        <v>1200</v>
      </c>
      <c r="L491" s="89">
        <v>1123.91</v>
      </c>
      <c r="M491" s="48">
        <f t="shared" si="26"/>
        <v>0.9365916666666667</v>
      </c>
    </row>
    <row r="492" spans="1:13" s="8" customFormat="1" ht="27.75" customHeight="1">
      <c r="A492" s="95"/>
      <c r="B492" s="97"/>
      <c r="C492" s="94"/>
      <c r="D492" s="41">
        <v>4440</v>
      </c>
      <c r="E492" s="42" t="s">
        <v>90</v>
      </c>
      <c r="F492" s="44"/>
      <c r="G492" s="44"/>
      <c r="H492" s="44"/>
      <c r="I492" s="44"/>
      <c r="J492" s="45"/>
      <c r="K492" s="89">
        <v>21000</v>
      </c>
      <c r="L492" s="89">
        <v>21000</v>
      </c>
      <c r="M492" s="48">
        <f t="shared" si="26"/>
        <v>1</v>
      </c>
    </row>
    <row r="493" spans="1:13" s="8" customFormat="1" ht="27.75" customHeight="1">
      <c r="A493" s="95"/>
      <c r="B493" s="97"/>
      <c r="C493" s="94"/>
      <c r="D493" s="41">
        <v>4750</v>
      </c>
      <c r="E493" s="42" t="s">
        <v>96</v>
      </c>
      <c r="F493" s="44"/>
      <c r="G493" s="44"/>
      <c r="H493" s="44"/>
      <c r="I493" s="44"/>
      <c r="J493" s="45"/>
      <c r="K493" s="89">
        <v>4500</v>
      </c>
      <c r="L493" s="89">
        <v>4433.98</v>
      </c>
      <c r="M493" s="48">
        <f t="shared" si="26"/>
        <v>0.9853288888888888</v>
      </c>
    </row>
    <row r="494" spans="1:13" s="8" customFormat="1" ht="27.75" customHeight="1">
      <c r="A494" s="95"/>
      <c r="B494" s="97"/>
      <c r="C494" s="94"/>
      <c r="D494" s="41">
        <v>6060</v>
      </c>
      <c r="E494" s="42" t="s">
        <v>110</v>
      </c>
      <c r="F494" s="44"/>
      <c r="G494" s="44"/>
      <c r="H494" s="44"/>
      <c r="I494" s="44"/>
      <c r="J494" s="45"/>
      <c r="K494" s="89">
        <v>39200</v>
      </c>
      <c r="L494" s="89">
        <v>37649.97</v>
      </c>
      <c r="M494" s="48">
        <f t="shared" si="26"/>
        <v>0.960458418367347</v>
      </c>
    </row>
    <row r="495" spans="1:13" s="8" customFormat="1" ht="27.75" customHeight="1">
      <c r="A495" s="98"/>
      <c r="B495" s="99"/>
      <c r="C495" s="100">
        <v>92120</v>
      </c>
      <c r="D495" s="50"/>
      <c r="E495" s="32" t="s">
        <v>257</v>
      </c>
      <c r="F495" s="34">
        <f>SUM(F496)</f>
        <v>120000</v>
      </c>
      <c r="G495" s="34">
        <f>SUM(G496)</f>
        <v>0</v>
      </c>
      <c r="H495" s="34">
        <f>SUM(H496)</f>
        <v>0</v>
      </c>
      <c r="I495" s="34">
        <f>SUM(I496)</f>
        <v>120000</v>
      </c>
      <c r="J495" s="51">
        <f>I495/F495</f>
        <v>1</v>
      </c>
      <c r="K495" s="101">
        <f>SUM(K496:K497)</f>
        <v>120000</v>
      </c>
      <c r="L495" s="101">
        <f>SUM(L496:L497)</f>
        <v>120000</v>
      </c>
      <c r="M495" s="38">
        <f t="shared" si="26"/>
        <v>1</v>
      </c>
    </row>
    <row r="496" spans="1:13" s="8" customFormat="1" ht="54.75" customHeight="1">
      <c r="A496" s="95"/>
      <c r="B496" s="97"/>
      <c r="C496" s="94"/>
      <c r="D496" s="41">
        <v>2730</v>
      </c>
      <c r="E496" s="42" t="s">
        <v>258</v>
      </c>
      <c r="F496" s="44">
        <v>120000</v>
      </c>
      <c r="G496" s="44"/>
      <c r="H496" s="44"/>
      <c r="I496" s="44">
        <v>120000</v>
      </c>
      <c r="J496" s="52">
        <f>I496/F496</f>
        <v>1</v>
      </c>
      <c r="K496" s="89"/>
      <c r="L496" s="89"/>
      <c r="M496" s="38"/>
    </row>
    <row r="497" spans="1:13" s="8" customFormat="1" ht="58.5" customHeight="1">
      <c r="A497" s="95"/>
      <c r="B497" s="97"/>
      <c r="C497" s="94"/>
      <c r="D497" s="41">
        <v>2720</v>
      </c>
      <c r="E497" s="42" t="s">
        <v>259</v>
      </c>
      <c r="F497" s="44"/>
      <c r="G497" s="44"/>
      <c r="H497" s="44"/>
      <c r="I497" s="44"/>
      <c r="J497" s="45"/>
      <c r="K497" s="89">
        <v>120000</v>
      </c>
      <c r="L497" s="89">
        <v>120000</v>
      </c>
      <c r="M497" s="48">
        <f t="shared" si="26"/>
        <v>1</v>
      </c>
    </row>
    <row r="498" spans="1:13" s="69" customFormat="1" ht="34.5" customHeight="1">
      <c r="A498" s="102" t="s">
        <v>260</v>
      </c>
      <c r="B498" s="103">
        <v>926</v>
      </c>
      <c r="C498" s="103"/>
      <c r="D498" s="53"/>
      <c r="E498" s="22" t="s">
        <v>261</v>
      </c>
      <c r="F498" s="25">
        <f>SUM(F499)</f>
        <v>0</v>
      </c>
      <c r="G498" s="25"/>
      <c r="H498" s="25"/>
      <c r="I498" s="25">
        <f>SUM(I499)</f>
        <v>0</v>
      </c>
      <c r="J498" s="26"/>
      <c r="K498" s="90">
        <f>SUM(K499)</f>
        <v>423200</v>
      </c>
      <c r="L498" s="90">
        <f>SUM(L499)</f>
        <v>402289.3</v>
      </c>
      <c r="M498" s="27">
        <f aca="true" t="shared" si="27" ref="M498:M505">L498/K498</f>
        <v>0.9505890831758034</v>
      </c>
    </row>
    <row r="499" spans="1:13" s="8" customFormat="1" ht="19.5" customHeight="1">
      <c r="A499" s="95"/>
      <c r="B499" s="99"/>
      <c r="C499" s="100">
        <v>92695</v>
      </c>
      <c r="D499" s="50"/>
      <c r="E499" s="32" t="s">
        <v>31</v>
      </c>
      <c r="F499" s="34">
        <f>SUM(F500:F503)</f>
        <v>0</v>
      </c>
      <c r="G499" s="34"/>
      <c r="H499" s="34"/>
      <c r="I499" s="34">
        <f>SUM(I500:I503)</f>
        <v>0</v>
      </c>
      <c r="J499" s="35"/>
      <c r="K499" s="101">
        <f>SUM(K500:K504)</f>
        <v>423200</v>
      </c>
      <c r="L499" s="101">
        <f>SUM(L500:L504)</f>
        <v>402289.3</v>
      </c>
      <c r="M499" s="38">
        <f t="shared" si="27"/>
        <v>0.9505890831758034</v>
      </c>
    </row>
    <row r="500" spans="1:13" s="8" customFormat="1" ht="36.75" customHeight="1">
      <c r="A500" s="95"/>
      <c r="B500" s="97"/>
      <c r="C500" s="94"/>
      <c r="D500" s="41">
        <v>2820</v>
      </c>
      <c r="E500" s="42" t="s">
        <v>262</v>
      </c>
      <c r="F500" s="44"/>
      <c r="G500" s="44"/>
      <c r="H500" s="44"/>
      <c r="I500" s="44"/>
      <c r="J500" s="45"/>
      <c r="K500" s="89">
        <v>388200</v>
      </c>
      <c r="L500" s="89">
        <v>368187.8</v>
      </c>
      <c r="M500" s="48">
        <f t="shared" si="27"/>
        <v>0.9484487377640392</v>
      </c>
    </row>
    <row r="501" spans="1:13" s="8" customFormat="1" ht="19.5" customHeight="1">
      <c r="A501" s="95"/>
      <c r="B501" s="97"/>
      <c r="C501" s="94"/>
      <c r="D501" s="94">
        <v>4210</v>
      </c>
      <c r="E501" s="42" t="s">
        <v>40</v>
      </c>
      <c r="F501" s="44"/>
      <c r="G501" s="44"/>
      <c r="H501" s="44"/>
      <c r="I501" s="44"/>
      <c r="J501" s="45"/>
      <c r="K501" s="89">
        <v>16550</v>
      </c>
      <c r="L501" s="89">
        <v>16343.42</v>
      </c>
      <c r="M501" s="48">
        <f t="shared" si="27"/>
        <v>0.9875178247734139</v>
      </c>
    </row>
    <row r="502" spans="1:13" s="8" customFormat="1" ht="19.5" customHeight="1">
      <c r="A502" s="95"/>
      <c r="B502" s="97"/>
      <c r="C502" s="94"/>
      <c r="D502" s="94">
        <v>4270</v>
      </c>
      <c r="E502" s="42" t="s">
        <v>41</v>
      </c>
      <c r="F502" s="44"/>
      <c r="G502" s="44"/>
      <c r="H502" s="44"/>
      <c r="I502" s="44"/>
      <c r="J502" s="45"/>
      <c r="K502" s="89">
        <v>2250</v>
      </c>
      <c r="L502" s="89">
        <v>2244</v>
      </c>
      <c r="M502" s="48">
        <f t="shared" si="27"/>
        <v>0.9973333333333333</v>
      </c>
    </row>
    <row r="503" spans="1:13" s="8" customFormat="1" ht="19.5" customHeight="1">
      <c r="A503" s="95"/>
      <c r="B503" s="97"/>
      <c r="C503" s="41"/>
      <c r="D503" s="96" t="s">
        <v>64</v>
      </c>
      <c r="E503" s="42" t="s">
        <v>34</v>
      </c>
      <c r="F503" s="44"/>
      <c r="G503" s="44">
        <v>0</v>
      </c>
      <c r="H503" s="44"/>
      <c r="I503" s="44"/>
      <c r="J503" s="45"/>
      <c r="K503" s="89">
        <v>5000</v>
      </c>
      <c r="L503" s="89">
        <v>4620</v>
      </c>
      <c r="M503" s="48">
        <f t="shared" si="27"/>
        <v>0.924</v>
      </c>
    </row>
    <row r="504" spans="1:13" s="8" customFormat="1" ht="25.5" customHeight="1">
      <c r="A504" s="95"/>
      <c r="B504" s="97"/>
      <c r="C504" s="41"/>
      <c r="D504" s="96" t="s">
        <v>109</v>
      </c>
      <c r="E504" s="42" t="s">
        <v>110</v>
      </c>
      <c r="F504" s="44"/>
      <c r="G504" s="44"/>
      <c r="H504" s="44"/>
      <c r="I504" s="44"/>
      <c r="J504" s="45"/>
      <c r="K504" s="89">
        <v>11200</v>
      </c>
      <c r="L504" s="89">
        <v>10894.08</v>
      </c>
      <c r="M504" s="48">
        <f t="shared" si="27"/>
        <v>0.9726857142857143</v>
      </c>
    </row>
    <row r="505" spans="1:13" s="8" customFormat="1" ht="36.75" customHeight="1" thickBot="1">
      <c r="A505" s="111"/>
      <c r="B505" s="112"/>
      <c r="C505" s="113"/>
      <c r="D505" s="113"/>
      <c r="E505" s="114" t="s">
        <v>263</v>
      </c>
      <c r="F505" s="115">
        <f>SUM(F498+F475+F445+F425+F336+F319+F206+F195+F191+F157+F142+F126+F63+F33+F21+F7)</f>
        <v>33495629</v>
      </c>
      <c r="G505" s="115" t="e">
        <f>SUM(G7+G14+G21+G33+G63+G126+G142+G157+G195+G206+G319+G336+G425+G445+G475+G498)</f>
        <v>#REF!</v>
      </c>
      <c r="H505" s="115" t="e">
        <f>G505/F505</f>
        <v>#REF!</v>
      </c>
      <c r="I505" s="115">
        <f>SUM(I7+I14+I21+I33+I63+I126+I142+I157+I195+I206+I319+I336+I425+I445+I475+I498)</f>
        <v>32951303.77</v>
      </c>
      <c r="J505" s="116">
        <f>I505/F505</f>
        <v>0.9837493653276372</v>
      </c>
      <c r="K505" s="117">
        <f>SUM(K498+K475+K445+K425+K336+K319+K206+K195+K177+K157+K142+K126+K63+K33+K21+K14+K7+K191)</f>
        <v>37220408</v>
      </c>
      <c r="L505" s="117">
        <f>SUM(L498+L475+L445+L425+L336+L319+L206+L195+L191+L157+L142+L126+L63+L33+L21+L14+L7)</f>
        <v>34471423.72</v>
      </c>
      <c r="M505" s="118">
        <f t="shared" si="27"/>
        <v>0.9261430911772918</v>
      </c>
    </row>
    <row r="506" spans="1:13" s="8" customFormat="1" ht="15" thickTop="1">
      <c r="A506" s="119"/>
      <c r="B506" s="120"/>
      <c r="C506" s="3"/>
      <c r="D506" s="3"/>
      <c r="E506" s="4"/>
      <c r="F506" s="5"/>
      <c r="G506" s="5"/>
      <c r="H506" s="6"/>
      <c r="I506" s="6"/>
      <c r="J506" s="6"/>
      <c r="K506" s="5"/>
      <c r="L506" s="5"/>
      <c r="M506" s="9"/>
    </row>
    <row r="509" spans="5:10" ht="12.75">
      <c r="E509" t="s">
        <v>264</v>
      </c>
      <c r="F509" s="121">
        <f>SUM(F11+F65+F128+F134+F359+F362+F365+F332)</f>
        <v>6556512</v>
      </c>
      <c r="G509" s="121">
        <f>SUM(G11+G65+G128+G134+G359+G362+G365+G332)</f>
        <v>1951127</v>
      </c>
      <c r="H509" s="121">
        <f>SUM(H11+H65+H128+H134+H359+H362+H365+H332)</f>
        <v>1.6830984968480163</v>
      </c>
      <c r="I509" s="121">
        <f>SUM(I11+I65+I128+I134+I359+I362+I365+I332)</f>
        <v>6416218.050000001</v>
      </c>
      <c r="J509" s="122">
        <f aca="true" t="shared" si="28" ref="J509:J514">I509/F509</f>
        <v>0.9786023498469919</v>
      </c>
    </row>
    <row r="510" spans="5:10" ht="12.75">
      <c r="E510" t="s">
        <v>265</v>
      </c>
      <c r="F510" s="121">
        <f>SUM(F210+F298+F366+F372+F411+F442)</f>
        <v>3263402</v>
      </c>
      <c r="G510" s="121">
        <f>SUM(G210+G298+G366+G372+G411+G442)</f>
        <v>587489</v>
      </c>
      <c r="H510" s="121">
        <f>SUM(H210+H298+H366+H372+H411+H442)</f>
        <v>1.000392021923017</v>
      </c>
      <c r="I510" s="121">
        <f>SUM(I210+I298+I366+I372+I411+I442)</f>
        <v>3000596.8600000003</v>
      </c>
      <c r="J510" s="122">
        <f t="shared" si="28"/>
        <v>0.9194689652086995</v>
      </c>
    </row>
    <row r="511" spans="5:10" ht="12.75">
      <c r="E511" t="s">
        <v>266</v>
      </c>
      <c r="F511" s="121">
        <f>SUM(F43+F477)</f>
        <v>55000</v>
      </c>
      <c r="G511" s="121">
        <f>SUM(G43+G477)</f>
        <v>2000</v>
      </c>
      <c r="H511" s="121">
        <f>SUM(H43+H477)</f>
        <v>0.4</v>
      </c>
      <c r="I511" s="121">
        <f>SUM(I43+I477)</f>
        <v>55000</v>
      </c>
      <c r="J511" s="122">
        <f t="shared" si="28"/>
        <v>1</v>
      </c>
    </row>
    <row r="512" spans="5:10" ht="12.75">
      <c r="E512" t="s">
        <v>267</v>
      </c>
      <c r="F512" s="121">
        <f>SUM(F478)</f>
        <v>4000</v>
      </c>
      <c r="G512" s="121">
        <f>SUM(G478)</f>
        <v>0</v>
      </c>
      <c r="H512" s="121">
        <f>SUM(H478)</f>
        <v>0</v>
      </c>
      <c r="I512" s="121">
        <f>SUM(I478)</f>
        <v>4000</v>
      </c>
      <c r="J512" s="122">
        <f t="shared" si="28"/>
        <v>1</v>
      </c>
    </row>
    <row r="513" spans="5:10" ht="12.75">
      <c r="E513" t="s">
        <v>268</v>
      </c>
      <c r="F513" s="121">
        <f>SUM(F156+F446+F212)</f>
        <v>3866636</v>
      </c>
      <c r="G513" s="121">
        <f>SUM(G156+G446+G212)</f>
        <v>225000</v>
      </c>
      <c r="H513" s="121">
        <f>SUM(H156+H446+H212)</f>
        <v>1.125</v>
      </c>
      <c r="I513" s="121">
        <f>SUM(I156+I446+I212)</f>
        <v>3418937.2</v>
      </c>
      <c r="J513" s="122">
        <f t="shared" si="28"/>
        <v>0.8842149092906599</v>
      </c>
    </row>
    <row r="514" spans="5:10" ht="12.75">
      <c r="E514" t="s">
        <v>269</v>
      </c>
      <c r="F514" s="121">
        <f>SUM(F211)</f>
        <v>5900</v>
      </c>
      <c r="G514" s="121">
        <f>SUM(G211)</f>
        <v>0</v>
      </c>
      <c r="H514" s="121">
        <f>SUM(H211)</f>
        <v>0</v>
      </c>
      <c r="I514" s="121">
        <f>SUM(I211)</f>
        <v>0</v>
      </c>
      <c r="J514" s="122">
        <f t="shared" si="28"/>
        <v>0</v>
      </c>
    </row>
    <row r="515" spans="5:10" ht="12.75">
      <c r="E515" t="s">
        <v>270</v>
      </c>
      <c r="F515" s="121">
        <f>SUM(F299)</f>
        <v>4700</v>
      </c>
      <c r="G515" s="121">
        <f>SUM(G299)</f>
        <v>0</v>
      </c>
      <c r="H515" s="121">
        <f>SUM(H299)</f>
        <v>0</v>
      </c>
      <c r="I515" s="121">
        <f>SUM(I299)</f>
        <v>3548.97</v>
      </c>
      <c r="J515" s="122"/>
    </row>
    <row r="516" spans="5:10" ht="12.75">
      <c r="E516" t="s">
        <v>271</v>
      </c>
      <c r="F516" s="121">
        <f>SUM(F496)</f>
        <v>120000</v>
      </c>
      <c r="G516" s="121">
        <f>SUM(G496)</f>
        <v>0</v>
      </c>
      <c r="H516" s="121">
        <f>SUM(H496)</f>
        <v>0</v>
      </c>
      <c r="I516" s="121">
        <f>SUM(I496)</f>
        <v>120000</v>
      </c>
      <c r="J516" s="122"/>
    </row>
    <row r="517" spans="5:10" ht="12.75">
      <c r="E517" t="s">
        <v>272</v>
      </c>
      <c r="F517" s="121">
        <f>SUM(F197+F199+F201+F205)</f>
        <v>9275295</v>
      </c>
      <c r="G517" s="121">
        <f>SUM(G197+G199+G201+G205)</f>
        <v>4315120</v>
      </c>
      <c r="H517" s="121">
        <f>SUM(H197+H199+H201+H205)</f>
        <v>2.310500269074384</v>
      </c>
      <c r="I517" s="121">
        <f>SUM(I197+I199+I201+I205)</f>
        <v>9275295</v>
      </c>
      <c r="J517" s="122">
        <f>I517/F517</f>
        <v>1</v>
      </c>
    </row>
    <row r="518" spans="5:10" ht="12.75">
      <c r="E518" t="s">
        <v>273</v>
      </c>
      <c r="F518" s="121">
        <f>SUM(F187+F188)</f>
        <v>4714707</v>
      </c>
      <c r="G518" s="121">
        <f>SUM(G187+G188)</f>
        <v>1492012</v>
      </c>
      <c r="H518" s="121">
        <f>SUM(H187+H188)</f>
        <v>0.6155366461831244</v>
      </c>
      <c r="I518" s="121">
        <f>SUM(I187+I188)</f>
        <v>5209698.06</v>
      </c>
      <c r="J518" s="122">
        <f>I518/F518</f>
        <v>1.1049887214624365</v>
      </c>
    </row>
    <row r="519" spans="5:10" ht="12.75">
      <c r="E519" t="s">
        <v>274</v>
      </c>
      <c r="F519" s="121">
        <f>SUM(F28+F29+F30+F31+F32+F41+F42+F66+F118+F119+F120+F159+F162+F163+F164+F165+F166+F168+F170+F171+F172+F173+F174+F175+F176+F177+F178+F179+F180+F182+F184+F183+F209+F269+F270+F296+F360+F396+F455+F456+F340+F248+F208)</f>
        <v>5629477</v>
      </c>
      <c r="G519" s="121">
        <f>SUM(G28+G29+G30+G31+G32+G41+G42+G66+G118+G119+G120+G159+G162+G163+G164+G165+G166+G168+G170+G171+G172+G173+G174+G175+G176+G177+G178+G179+G180+G182+G184+G183+G209+G269+G270+G296+G360+G396+G455+G456+G340+G248+G208)</f>
        <v>1658823</v>
      </c>
      <c r="H519" s="121">
        <f>SUM(H28+H29+H30+H31+H32+H41+H42+H66+H118+H119+H120+H159+H162+H163+H164+H165+H166+H168+H170+H171+H172+H173+H174+H175+H176+H177+H178+H179+H180+H182+H184+H183+H209+H269+H270+H296+H360+H396+H455+H456+H340+H248+H208)</f>
        <v>8.990168383549626</v>
      </c>
      <c r="I519" s="121">
        <f>SUM(I28+I29+I30+I31+I32+I41+I42+I66+I118+I119+I120+I159+I162+I163+I164+I165+I166+I168+I170+I171+I172+I173+I174+I175+I176+I177+I178+I179+I180+I182+I184+I183+I209+I269+I270+I296+I360+I396+I455+I456+I340+I248+I208+I185+I297)</f>
        <v>5447936.689999999</v>
      </c>
      <c r="J519" s="122">
        <f>I519/F519</f>
        <v>0.9677518337849144</v>
      </c>
    </row>
    <row r="520" spans="5:10" ht="12.75">
      <c r="E520" t="s">
        <v>275</v>
      </c>
      <c r="F520" s="121">
        <f>SUM(F28+F29+F30+F31+F32+F42+F119+F120+I208+I209+F248+F269+F270+F296+F360+F396+F455+F456)</f>
        <v>856540.17</v>
      </c>
      <c r="G520" s="121"/>
      <c r="H520" s="121"/>
      <c r="I520" s="121"/>
      <c r="J520" s="122"/>
    </row>
    <row r="521" spans="5:10" ht="38.25">
      <c r="E521" s="123" t="s">
        <v>276</v>
      </c>
      <c r="F521" s="121"/>
      <c r="G521" s="121"/>
      <c r="H521" s="121"/>
      <c r="I521" s="121"/>
      <c r="J521" s="122"/>
    </row>
    <row r="522" spans="6:10" ht="12.75">
      <c r="F522" s="124">
        <f>SUM(F509:F519)</f>
        <v>33495629</v>
      </c>
      <c r="G522" s="124">
        <f>SUM(G509:G521)</f>
        <v>10231571</v>
      </c>
      <c r="H522" s="124">
        <f>SUM(H509:H521)</f>
        <v>16.124695817578168</v>
      </c>
      <c r="I522" s="124">
        <f>SUM(I509:I521)</f>
        <v>32951230.829999994</v>
      </c>
      <c r="J522" s="125">
        <f>I522/F522</f>
        <v>0.9837471877300765</v>
      </c>
    </row>
    <row r="525" spans="5:12" ht="12.75">
      <c r="E525" t="s">
        <v>277</v>
      </c>
      <c r="F525" s="127">
        <v>5328733</v>
      </c>
      <c r="G525" s="127"/>
      <c r="H525" s="127"/>
      <c r="I525" s="127">
        <v>4991337.44</v>
      </c>
      <c r="K525" s="121" t="e">
        <f>SUM(K20+K117+K155+K232+K394+K447+K448+K450+K473+#REF!+K494+K504)</f>
        <v>#REF!</v>
      </c>
      <c r="L525" s="121" t="e">
        <f>SUM(L20+L117+L155+L232+L394+L447+L448+L450+L473+#REF!+L494+L504)</f>
        <v>#REF!</v>
      </c>
    </row>
    <row r="526" spans="6:12" ht="12.75">
      <c r="F526" s="127"/>
      <c r="G526" s="127"/>
      <c r="H526" s="127"/>
      <c r="I526" s="127"/>
      <c r="K526" s="121"/>
      <c r="L526" s="121"/>
    </row>
    <row r="527" spans="6:12" ht="12.75">
      <c r="F527" s="127"/>
      <c r="G527" s="127"/>
      <c r="H527" s="127"/>
      <c r="I527" s="127"/>
      <c r="K527" s="121"/>
      <c r="L527" s="121"/>
    </row>
    <row r="528" spans="6:9" ht="12.75">
      <c r="F528" s="127"/>
      <c r="G528" s="127"/>
      <c r="H528" s="127"/>
      <c r="I528" s="127"/>
    </row>
    <row r="529" spans="6:9" ht="12.75">
      <c r="F529" s="127"/>
      <c r="G529" s="127"/>
      <c r="H529" s="127"/>
      <c r="I529" s="127"/>
    </row>
    <row r="530" spans="6:9" ht="12.75">
      <c r="F530" s="127"/>
      <c r="G530" s="127"/>
      <c r="H530" s="127"/>
      <c r="I530" s="127"/>
    </row>
    <row r="531" spans="6:9" ht="12.75">
      <c r="F531" s="127"/>
      <c r="G531" s="127"/>
      <c r="H531" s="127"/>
      <c r="I531" s="127"/>
    </row>
  </sheetData>
  <sheetProtection/>
  <mergeCells count="8">
    <mergeCell ref="K4:M4"/>
    <mergeCell ref="A2:M2"/>
    <mergeCell ref="A4:A5"/>
    <mergeCell ref="B4:B5"/>
    <mergeCell ref="C4:C5"/>
    <mergeCell ref="D4:D5"/>
    <mergeCell ref="E4:E5"/>
    <mergeCell ref="F4:J4"/>
  </mergeCells>
  <printOptions horizontalCentered="1"/>
  <pageMargins left="0.5118110236220472" right="0" top="0.7480314960629921" bottom="0.7874015748031497" header="0.5905511811023623" footer="0.5118110236220472"/>
  <pageSetup horizontalDpi="600" verticalDpi="600" orientation="landscape" paperSize="9" scale="75" r:id="rId1"/>
  <headerFooter alignWithMargins="0">
    <oddHeader>&amp;RZałącznik nr 1 informacja z wykonania budżetu za 2007 rok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2.75"/>
  <sheetData>
    <row r="1" s="8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2.75"/>
  <sheetData>
    <row r="1" s="8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2008-03-14T13:54:21Z</cp:lastPrinted>
  <dcterms:created xsi:type="dcterms:W3CDTF">2008-02-13T13:38:46Z</dcterms:created>
  <dcterms:modified xsi:type="dcterms:W3CDTF">2008-04-03T15:13:47Z</dcterms:modified>
  <cp:category/>
  <cp:version/>
  <cp:contentType/>
  <cp:contentStatus/>
</cp:coreProperties>
</file>